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sccollege.sharepoint.com/sites/administrativafinanciera/Documentos compartidos/Departamento Financiero/División Contabilidad/0- Pagos 2026/3- INFORMACION TRANSPARENCIA/CXP EXCEL/"/>
    </mc:Choice>
  </mc:AlternateContent>
  <xr:revisionPtr revIDLastSave="56" documentId="8_{8B3AEF3C-C00F-4BC3-98BF-808DE37359DC}" xr6:coauthVersionLast="47" xr6:coauthVersionMax="47" xr10:uidLastSave="{F83CA1C9-FCD1-4612-B957-810F81F7CB3D}"/>
  <workbookProtection workbookAlgorithmName="SHA-512" workbookHashValue="AwKN7XaZm1CSaKDEPz9fZUXGKocnUqduC+FSHQ9i2UmhhmgYBHrULGr8GX4kJSLj5R5VluiCW6Ej8mnpm+P9jw==" workbookSaltValue="cZcOL3t2wqXTrJzgb6VqUw==" workbookSpinCount="100000" lockStructure="1"/>
  <bookViews>
    <workbookView xWindow="-108" yWindow="-108" windowWidth="23256" windowHeight="12456" xr2:uid="{00000000-000D-0000-FFFF-FFFF00000000}"/>
  </bookViews>
  <sheets>
    <sheet name="Hoja2 (2)" sheetId="11" r:id="rId1"/>
  </sheets>
  <definedNames>
    <definedName name="_xlnm.Print_Area" localSheetId="0">'Hoja2 (2)'!$B$2:$I$35</definedName>
    <definedName name="_xlnm.Print_Titles" localSheetId="0">'Hoja2 (2)'!$2:$12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1" l="1"/>
  <c r="G16" i="11"/>
  <c r="G27" i="11"/>
  <c r="G15" i="11" l="1"/>
  <c r="H28" i="11"/>
  <c r="H15" i="11"/>
  <c r="G14" i="11"/>
  <c r="H20" i="11"/>
  <c r="H25" i="11" l="1"/>
  <c r="G26" i="11" l="1"/>
  <c r="H27" i="11"/>
  <c r="G17" i="11"/>
  <c r="H14" i="11"/>
  <c r="H17" i="11"/>
  <c r="G13" i="11" l="1"/>
  <c r="G21" i="11"/>
  <c r="G30" i="11" l="1"/>
  <c r="G24" i="11" l="1"/>
  <c r="H16" i="11"/>
  <c r="G19" i="11" l="1"/>
  <c r="H26" i="11"/>
  <c r="H13" i="11"/>
  <c r="G22" i="11" l="1"/>
  <c r="H22" i="11" s="1"/>
  <c r="H19" i="11"/>
  <c r="H29" i="11"/>
  <c r="H24" i="11"/>
  <c r="H21" i="11"/>
  <c r="G18" i="11"/>
  <c r="H18" i="11" s="1"/>
  <c r="H23" i="11"/>
  <c r="H30" i="11"/>
  <c r="H32" i="11" l="1"/>
</calcChain>
</file>

<file path=xl/sharedStrings.xml><?xml version="1.0" encoding="utf-8"?>
<sst xmlns="http://schemas.openxmlformats.org/spreadsheetml/2006/main" count="91" uniqueCount="86">
  <si>
    <t>INSTITUTO TECNICO SUPERIOR COMUNITARIO (ITSC)</t>
  </si>
  <si>
    <t>Valor en DOP</t>
  </si>
  <si>
    <t>BENEFICIARIO</t>
  </si>
  <si>
    <t>RELACION DE CXP</t>
  </si>
  <si>
    <t xml:space="preserve">TOTAL DEUDA </t>
  </si>
  <si>
    <t>OBSERVACIONES</t>
  </si>
  <si>
    <t>REVISADO POR:</t>
  </si>
  <si>
    <t>ENC. CONTABILIDAD</t>
  </si>
  <si>
    <t>REALIZADO POR:</t>
  </si>
  <si>
    <t>ANALISTA FIANANCIERA</t>
  </si>
  <si>
    <t>DEPARTAMENTO DE CONTABILIDAD</t>
  </si>
  <si>
    <t xml:space="preserve">MONTO CONTRATO </t>
  </si>
  <si>
    <t xml:space="preserve">TOTAL DE PAGOS </t>
  </si>
  <si>
    <t xml:space="preserve">PENDIENTE </t>
  </si>
  <si>
    <t xml:space="preserve">ORDEN DE COMPRA Y/O CONTRATO </t>
  </si>
  <si>
    <t xml:space="preserve">CONCEPTO </t>
  </si>
  <si>
    <t xml:space="preserve">FECHA DE ORDEN DE COMPRA Y/O CONTRATO </t>
  </si>
  <si>
    <t xml:space="preserve">YOU COLOR, SRL </t>
  </si>
  <si>
    <t xml:space="preserve">ADQUISICION DE ARTICULOS PARA XVII GRADUACION ORDINARIA DEL ITSC </t>
  </si>
  <si>
    <t>ITSC-2025-00145</t>
  </si>
  <si>
    <t xml:space="preserve">VERAS AGRAMONTE INVESTMENTS, SRL </t>
  </si>
  <si>
    <t xml:space="preserve">ADQUISICION DE INSUMOS (ALIMENTOS) PARA LAS CLASES DE GASTRONOMIA DE LA INSTITUCION (ITSC), DIRIGIDO A MIPYMES </t>
  </si>
  <si>
    <t>ITSC-2025-00093</t>
  </si>
  <si>
    <t>PAGOS REALIZADOS, LIBRAMIENTOS: 1418-1 Y 2152-1</t>
  </si>
  <si>
    <t>ITSC-2025-00131</t>
  </si>
  <si>
    <t>PAGOS REALIZADOS, LIBRAMIENTOS: 2170-1 Y 1383-1</t>
  </si>
  <si>
    <t>TROPIGAS DOMINICANA SRL</t>
  </si>
  <si>
    <t>ITSC-2025-00173</t>
  </si>
  <si>
    <t xml:space="preserve">ADQUISICION DE GAS LICUADO DE PETROLEO PARA EL USO DE LA INSTITUCION </t>
  </si>
  <si>
    <t>BS-0002332-2024</t>
  </si>
  <si>
    <t xml:space="preserve">LEASING AUTOMOTRIZ DEL SUR </t>
  </si>
  <si>
    <t xml:space="preserve">SERVICIO DE ARRENDAMIENTO DE VEHICULOS MEDIANTE (LEASING) PARA USO DEL ITSC POR UN PERIODO DE DOS AÑOS </t>
  </si>
  <si>
    <t>BS-0014666-2024</t>
  </si>
  <si>
    <t xml:space="preserve">E&amp;R FUMIPLAG PEST CONTROL, SRL </t>
  </si>
  <si>
    <t xml:space="preserve">CONTRATACION DE SERVICIO DE FUMIGACION, CONTROL Y EXTERMINACION ESPECIALIZADAS DE PLAGAS DEL ITSC POR UN PERIODO DE 12 MESES </t>
  </si>
  <si>
    <t xml:space="preserve">SERVICIO DE MANTENIMIENTO PREVENTIVO Y CORRECTIVO PARA FLOTILLA VEHICULAR INSTITUCIONAL POR UN PERIODO DE TRES MESES </t>
  </si>
  <si>
    <t>ITSC-2025-00258</t>
  </si>
  <si>
    <t xml:space="preserve">LAZARO RB SOLUCIONES TECNICAS </t>
  </si>
  <si>
    <t>ITSC-2025-0098</t>
  </si>
  <si>
    <t>PAGOS REALIZADOS, LIBRAMIENTOS: 1032-1, 1211-1 Y 1949-1</t>
  </si>
  <si>
    <t>ITSC-2025-0132</t>
  </si>
  <si>
    <t>PAGOS REALIZADOS, LIBRAMIENTOS: 1246-1 Y 1937-1</t>
  </si>
  <si>
    <t xml:space="preserve">SERVICIO DE ACTUALIZACION Y MIGRACION DE PLATAFORMA ACADEMICA ACADMEDIA/ PROBUS </t>
  </si>
  <si>
    <t xml:space="preserve">TRUMAN DOMINICANA </t>
  </si>
  <si>
    <t xml:space="preserve">CONTRATACION DE SERVICIOS PROFESIONALES DE PLANIFICACION ESTRATEGICA </t>
  </si>
  <si>
    <t xml:space="preserve">PAGOS REALIZADOS LIBRAMIENTOS: 231-1, 1725-1 Y 2705-1 </t>
  </si>
  <si>
    <t xml:space="preserve">COMERCIAL DANIEL LUCIANO </t>
  </si>
  <si>
    <t xml:space="preserve">ASPEDOM </t>
  </si>
  <si>
    <t xml:space="preserve">MANTENIMIENTO DE ASCENSOR </t>
  </si>
  <si>
    <t>ITSC-2024-00032</t>
  </si>
  <si>
    <t xml:space="preserve">OBRA CIVIL CODIGO SNIP NO.17017 </t>
  </si>
  <si>
    <t>ITSC-2025-00282</t>
  </si>
  <si>
    <t>PAGOS REALIZADOS, LIBRAMIENTOS: 1342-1, 1953-1 Y 2788-1</t>
  </si>
  <si>
    <t>PAGOS REALIZADO, LIBRAMIENTOS:2296-1,  2346-1 Y 2555-1</t>
  </si>
  <si>
    <t xml:space="preserve">ADQUISICION DE INSUMOS ALIMIENTOS PARA CLASE DE GASTRONOMIA DEL ITSC </t>
  </si>
  <si>
    <t xml:space="preserve">ADQUISICION DE INSUMOS ALIMENTOS PARA CLASE DE GASTRONOMIA DEL ITSC </t>
  </si>
  <si>
    <t xml:space="preserve">TECHNOLOGY KNOWLEDGE AND SERVICES (TECKLAS) SRL </t>
  </si>
  <si>
    <t xml:space="preserve">AI INTERNATIONAL BUSINESS DEVELOPMENT, SRL </t>
  </si>
  <si>
    <t>PAGOS REALIZADOS, LIBRAMIENTOS: 1375-1, 1697-1 Y 1941-1</t>
  </si>
  <si>
    <t>Columna1</t>
  </si>
  <si>
    <t xml:space="preserve">NETSOL, SOLUCIONES DE REDES, SRL </t>
  </si>
  <si>
    <t xml:space="preserve">ADQUISICION PARA LA RESTRUCTURACION DE LA INFRAESTRUCTURA TECNOLOGICA DE LA INSTITUCION </t>
  </si>
  <si>
    <t>BS-0014366-2025</t>
  </si>
  <si>
    <t xml:space="preserve">PAGOS REALIZADOS, LIBRAMIENTOS: 269-1, 729-1, 1781-1. 377-1, 1176-1, 2065-1, 2947-1, Y 389-1 </t>
  </si>
  <si>
    <t>BS-0002160-2026</t>
  </si>
  <si>
    <t>BS-0002956-2026</t>
  </si>
  <si>
    <t>PAGOS REALIZADOS, LIBRAMIENTOS: 649-1</t>
  </si>
  <si>
    <t>PAGO REALIZADO, LIBRAMIENTO: 2901-1 Y 602-1</t>
  </si>
  <si>
    <t>PAGO REALIZADO, LIBRAMIENTO: 2752-1, 3125-1, 311-1 Y 604-1</t>
  </si>
  <si>
    <t xml:space="preserve">CONTRATALEX SRL </t>
  </si>
  <si>
    <t xml:space="preserve">CONTRATACION DE SERVICIOS DE ASESORIA ESPECIALIZADA EN COMPRAS Y CONTRATACIONES PUBLICAS, POR UN PERIODO DE (12) MESES, DIRIGIDO A MYPUMES </t>
  </si>
  <si>
    <t>BS-0002151-2026</t>
  </si>
  <si>
    <t>PAGOS REALIZADOS, LIBRAMIENTOS: 427-1 Y  546-1</t>
  </si>
  <si>
    <t>ITSC-2026-00026</t>
  </si>
  <si>
    <t xml:space="preserve">MEJIA FAÑA AUTO PARTS, SRL </t>
  </si>
  <si>
    <t>CONTRATACION DEÑ SERVICIO DE MANTENIMIENTO PREVENTIVO Y CORRECTIVO DE LOS VEHICULOS DE NUESTRA INSTITUCION (ITSC)</t>
  </si>
  <si>
    <t>ITSC-2026-00006</t>
  </si>
  <si>
    <t>PAGOS REALIZADOS LIBRAMIENTOS: 541-1</t>
  </si>
  <si>
    <t>Al  31/05/2026</t>
  </si>
  <si>
    <t>PAGOS REALIZADOS LIBRAMIENTOS: 1645-1, 70-1,130-1,402-1,784-1,1028-1,1338-1,1586-1,1947-1, 2238-1,  2359-1,  2668-1, 3024-1, 86-1,  88-1, 321-1, 431-1 y 681-1</t>
  </si>
  <si>
    <t xml:space="preserve">CONTRATACION DE SERVICIOS INTEGRALES DE ESTRATEGIAS DE COMUNICACIÓN, MANEJO DE CRISIS Y GESTION DE IMAGEN INSTITUCIONAL PARA POTENCIALIZAR LA VISIBILIDAD, CALIDAD Y CRECIMIENTO DE LA INSTITUCION (ITSC), POR UN PERIODO DE SEIS (6) MESES. </t>
  </si>
  <si>
    <t>BS-0002960-2026</t>
  </si>
  <si>
    <t>PAGO REALIZADO, LIBRAMIENTO: 582-1</t>
  </si>
  <si>
    <t xml:space="preserve">TIMM SRL </t>
  </si>
  <si>
    <t>PAGO REALIZADO, LIBRAMIENTO: 465-1 Y 671-1</t>
  </si>
  <si>
    <t>PAGO REALIZADO, LIBRAMIENTO: 578-1 Y 653-1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</si>
</sst>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$&quot;#,##0.00"/>
    <numFmt numFmtId="166" formatCode="dd/m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name val="Times New Roman"/>
      <family val="1"/>
    </font>
    <font>
      <sz val="18"/>
      <name val="Times New Roman"/>
      <family val="1"/>
    </font>
    <font>
      <b/>
      <u val="double"/>
      <sz val="18"/>
      <name val="Times New Roman"/>
      <family val="1"/>
    </font>
    <font>
      <b/>
      <u val="singleAccounting"/>
      <sz val="18"/>
      <name val="Times New Roman"/>
      <family val="1"/>
    </font>
    <font>
      <b/>
      <sz val="18"/>
      <color theme="1"/>
      <name val="Times New Roman"/>
      <family val="1"/>
    </font>
    <font>
      <sz val="24"/>
      <color theme="1"/>
      <name val="Times New Roman"/>
      <family val="1"/>
    </font>
    <font>
      <b/>
      <sz val="24"/>
      <name val="Times New Roman"/>
      <family val="1"/>
    </font>
    <font>
      <b/>
      <u val="double"/>
      <sz val="2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165" fontId="6" fillId="0" borderId="0" xfId="0" applyNumberFormat="1" applyFont="1"/>
    <xf numFmtId="0" fontId="8" fillId="0" borderId="0" xfId="0" applyFont="1"/>
    <xf numFmtId="14" fontId="4" fillId="2" borderId="0" xfId="0" applyNumberFormat="1" applyFont="1" applyFill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/>
    </xf>
    <xf numFmtId="14" fontId="4" fillId="2" borderId="0" xfId="0" applyNumberFormat="1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9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/>
    </xf>
    <xf numFmtId="165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166" fontId="4" fillId="0" borderId="2" xfId="0" applyNumberFormat="1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2" fillId="0" borderId="0" xfId="0" applyFont="1" applyFill="1"/>
  </cellXfs>
  <cellStyles count="2">
    <cellStyle name="Millares" xfId="1" builtinId="3"/>
    <cellStyle name="Normal" xfId="0" builtinId="0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5" formatCode="&quot;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  <numFmt numFmtId="166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top style="thin">
          <color rgb="FF000000"/>
        </top>
      </border>
    </dxf>
    <dxf>
      <font>
        <b val="0"/>
      </font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8"/>
        <color auto="1"/>
        <name val="Times New Roman"/>
        <family val="1"/>
        <scheme val="none"/>
      </font>
    </dxf>
    <dxf>
      <border>
        <bottom style="thin">
          <color rgb="FF000000"/>
        </bottom>
      </border>
    </dxf>
    <dxf>
      <font>
        <b/>
        <strike val="0"/>
        <outline val="0"/>
        <shadow val="0"/>
        <u val="none"/>
        <vertAlign val="baseline"/>
        <sz val="24"/>
        <color auto="1"/>
        <name val="Times New Roman"/>
        <family val="1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1066800</xdr:colOff>
      <xdr:row>1</xdr:row>
      <xdr:rowOff>101600</xdr:rowOff>
    </xdr:from>
    <xdr:to>
      <xdr:col>5</xdr:col>
      <xdr:colOff>322262</xdr:colOff>
      <xdr:row>5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BF494B-C291-47E9-93BD-B0335BC146BB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b="13950"/>
        <a:stretch>
          <a:fillRect/>
        </a:stretch>
      </xdr:blipFill>
      <xdr:spPr>
        <a:xfrm>
          <a:off x="14579600" y="482600"/>
          <a:ext cx="1871662" cy="1574800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  <xdr:twoCellAnchor>
    <xdr:from>
      <xdr:col>1</xdr:col>
      <xdr:colOff>395288</xdr:colOff>
      <xdr:row>31</xdr:row>
      <xdr:rowOff>195262</xdr:rowOff>
    </xdr:from>
    <xdr:to>
      <xdr:col>3</xdr:col>
      <xdr:colOff>6629400</xdr:colOff>
      <xdr:row>32</xdr:row>
      <xdr:rowOff>330200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F5E81453-2421-4B83-8EA0-A192B9C7461B}"/>
            </a:ext>
          </a:extLst>
        </xdr:cNvPr>
        <xdr:cNvSpPr txBox="1"/>
      </xdr:nvSpPr>
      <xdr:spPr>
        <a:xfrm>
          <a:off x="1182688" y="19092862"/>
          <a:ext cx="12380912" cy="6937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4400">
              <a:latin typeface="Times New Roman" panose="02020603050405020304" pitchFamily="18" charset="0"/>
              <a:cs typeface="Times New Roman" panose="02020603050405020304" pitchFamily="18" charset="0"/>
            </a:rPr>
            <a:t>Las</a:t>
          </a:r>
          <a:r>
            <a:rPr lang="es-DO" sz="4400" baseline="0">
              <a:latin typeface="Times New Roman" panose="02020603050405020304" pitchFamily="18" charset="0"/>
              <a:cs typeface="Times New Roman" panose="02020603050405020304" pitchFamily="18" charset="0"/>
            </a:rPr>
            <a:t> deudas consideradas aqui son contrafactura.</a:t>
          </a:r>
          <a:endParaRPr lang="es-DO" sz="4400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A1C694B-C295-4B5C-8F4E-4FB19EF27330}" name="Tabla242683" displayName="Tabla242683" ref="B12:J30" totalsRowShown="0" headerRowDxfId="23" dataDxfId="21" totalsRowDxfId="19" headerRowBorderDxfId="22" tableBorderDxfId="20" totalsRowBorderDxfId="18">
  <autoFilter ref="B12:J30" xr:uid="{00000000-0009-0000-0100-000007000000}"/>
  <sortState xmlns:xlrd2="http://schemas.microsoft.com/office/spreadsheetml/2017/richdata2" ref="B13:J29">
    <sortCondition ref="B12:B30"/>
  </sortState>
  <tableColumns count="9">
    <tableColumn id="2" xr3:uid="{0C2FC386-548D-49DE-A0FA-10F3D100CAFD}" name="FECHA DE ORDEN DE COMPRA Y/O CONTRATO " dataDxfId="17" totalsRowDxfId="16"/>
    <tableColumn id="3" xr3:uid="{5D9D81E5-6D75-4999-84D5-49C80372F11B}" name="BENEFICIARIO" dataDxfId="15" totalsRowDxfId="14"/>
    <tableColumn id="7" xr3:uid="{0D661A68-1E09-4951-B75D-9C892A004C7C}" name="CONCEPTO " dataDxfId="13" totalsRowDxfId="12"/>
    <tableColumn id="6" xr3:uid="{27E3F1C4-5991-4C6C-80F7-F5F393BDF9A9}" name="ORDEN DE COMPRA Y/O CONTRATO " dataDxfId="11" totalsRowDxfId="10"/>
    <tableColumn id="5" xr3:uid="{89078093-6E7B-4A00-83E4-D92594041AE9}" name="MONTO CONTRATO " dataDxfId="9" totalsRowDxfId="8"/>
    <tableColumn id="1" xr3:uid="{B1F93DD8-008D-45E6-862E-046DBDC2211C}" name="TOTAL DE PAGOS " dataDxfId="7" totalsRowDxfId="6"/>
    <tableColumn id="4" xr3:uid="{05F41D89-0125-4C6B-9DC2-F6FE20D1BC52}" name="PENDIENTE " dataDxfId="5" totalsRowDxfId="4" dataCellStyle="Millares">
      <calculatedColumnFormula>+Tabla242683[[#This Row],[MONTO CONTRATO ]]-Tabla242683[[#This Row],[TOTAL DE PAGOS ]]</calculatedColumnFormula>
    </tableColumn>
    <tableColumn id="10" xr3:uid="{7E8506C9-0C55-4DAC-B2C7-1AAB3DB138E4}" name="OBSERVACIONES" dataDxfId="3" totalsRowDxfId="2"/>
    <tableColumn id="8" xr3:uid="{7ECC18FD-1002-487D-90C9-72C818C68248}" name="Columna1" dataDxfId="1" totalsRow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CB37-316D-439E-8275-C11285F14589}">
  <sheetPr>
    <pageSetUpPr fitToPage="1"/>
  </sheetPr>
  <dimension ref="B1:J38"/>
  <sheetViews>
    <sheetView tabSelected="1" view="pageBreakPreview" zoomScale="30" zoomScaleNormal="40" zoomScaleSheetLayoutView="30" zoomScalePageLayoutView="40" workbookViewId="0">
      <selection activeCell="B7" sqref="B7:I7"/>
    </sheetView>
  </sheetViews>
  <sheetFormatPr baseColWidth="10" defaultRowHeight="14.4" x14ac:dyDescent="0.3"/>
  <cols>
    <col min="2" max="2" width="31.6640625" customWidth="1"/>
    <col min="3" max="3" width="57.77734375" customWidth="1"/>
    <col min="4" max="4" width="106.88671875" customWidth="1"/>
    <col min="5" max="5" width="38.109375" customWidth="1"/>
    <col min="6" max="6" width="42.109375" customWidth="1"/>
    <col min="7" max="7" width="38.109375" customWidth="1"/>
    <col min="8" max="8" width="47.109375" customWidth="1"/>
    <col min="9" max="9" width="79.44140625" customWidth="1"/>
    <col min="10" max="10" width="6.6640625" hidden="1" customWidth="1"/>
  </cols>
  <sheetData>
    <row r="1" spans="2:10" ht="30.6" x14ac:dyDescent="0.55000000000000004">
      <c r="B1" s="5"/>
      <c r="C1" s="5"/>
      <c r="D1" s="5"/>
      <c r="E1" s="5"/>
      <c r="F1" s="5"/>
      <c r="G1" s="5"/>
      <c r="H1" s="1"/>
    </row>
    <row r="2" spans="2:10" ht="30.6" x14ac:dyDescent="0.55000000000000004">
      <c r="B2" s="5"/>
      <c r="C2" s="5"/>
      <c r="D2" s="5"/>
      <c r="E2" s="5"/>
      <c r="F2" s="5"/>
      <c r="G2" s="5"/>
      <c r="H2" s="1"/>
      <c r="I2" s="1"/>
    </row>
    <row r="3" spans="2:10" ht="30.6" x14ac:dyDescent="0.55000000000000004">
      <c r="B3" s="5"/>
      <c r="C3" s="5"/>
      <c r="D3" s="5"/>
      <c r="E3" s="5"/>
      <c r="F3" s="5"/>
      <c r="G3" s="5"/>
      <c r="H3" s="1"/>
      <c r="I3" s="1"/>
    </row>
    <row r="4" spans="2:10" ht="30.6" x14ac:dyDescent="0.55000000000000004">
      <c r="B4" s="5"/>
      <c r="C4" s="5"/>
      <c r="D4" s="5"/>
      <c r="E4" s="5"/>
      <c r="F4" s="5"/>
      <c r="G4" s="5"/>
      <c r="H4" s="1"/>
      <c r="I4" s="1"/>
    </row>
    <row r="5" spans="2:10" ht="30.6" x14ac:dyDescent="0.55000000000000004">
      <c r="B5" s="5"/>
      <c r="C5" s="5"/>
      <c r="D5" s="5"/>
      <c r="E5" s="5"/>
      <c r="F5" s="5"/>
      <c r="G5" s="5"/>
      <c r="H5" s="1"/>
      <c r="I5" s="1"/>
    </row>
    <row r="6" spans="2:10" ht="29.25" customHeight="1" x14ac:dyDescent="0.55000000000000004">
      <c r="B6" s="5"/>
      <c r="C6" s="5"/>
      <c r="D6" s="5"/>
      <c r="E6" s="5"/>
      <c r="F6" s="5"/>
      <c r="G6" s="5"/>
      <c r="H6" s="1"/>
      <c r="I6" s="1"/>
    </row>
    <row r="7" spans="2:10" s="1" customFormat="1" ht="30.6" x14ac:dyDescent="0.55000000000000004">
      <c r="B7" s="21" t="s">
        <v>0</v>
      </c>
      <c r="C7" s="21"/>
      <c r="D7" s="21"/>
      <c r="E7" s="21"/>
      <c r="F7" s="21"/>
      <c r="G7" s="21"/>
      <c r="H7" s="21"/>
      <c r="I7" s="21"/>
    </row>
    <row r="8" spans="2:10" s="1" customFormat="1" ht="30.6" x14ac:dyDescent="0.55000000000000004">
      <c r="B8" s="21" t="s">
        <v>10</v>
      </c>
      <c r="C8" s="21"/>
      <c r="D8" s="21"/>
      <c r="E8" s="21"/>
      <c r="F8" s="21"/>
      <c r="G8" s="21"/>
      <c r="H8" s="21"/>
      <c r="I8" s="21"/>
    </row>
    <row r="9" spans="2:10" s="1" customFormat="1" ht="30.6" x14ac:dyDescent="0.55000000000000004">
      <c r="B9" s="21" t="s">
        <v>3</v>
      </c>
      <c r="C9" s="21"/>
      <c r="D9" s="21"/>
      <c r="E9" s="21"/>
      <c r="F9" s="21"/>
      <c r="G9" s="21"/>
      <c r="H9" s="21"/>
      <c r="I9" s="21"/>
    </row>
    <row r="10" spans="2:10" s="1" customFormat="1" ht="30.6" x14ac:dyDescent="0.55000000000000004">
      <c r="B10" s="22" t="s">
        <v>78</v>
      </c>
      <c r="C10" s="22"/>
      <c r="D10" s="22"/>
      <c r="E10" s="22"/>
      <c r="F10" s="22"/>
      <c r="G10" s="22"/>
      <c r="H10" s="22"/>
      <c r="I10" s="22"/>
    </row>
    <row r="11" spans="2:10" s="1" customFormat="1" ht="30.6" x14ac:dyDescent="0.55000000000000004">
      <c r="B11" s="21" t="s">
        <v>1</v>
      </c>
      <c r="C11" s="21"/>
      <c r="D11" s="21"/>
      <c r="E11" s="21"/>
      <c r="F11" s="21"/>
      <c r="G11" s="21"/>
      <c r="H11" s="21"/>
      <c r="I11" s="21"/>
    </row>
    <row r="12" spans="2:10" s="1" customFormat="1" ht="150" x14ac:dyDescent="0.25">
      <c r="B12" s="10" t="s">
        <v>16</v>
      </c>
      <c r="C12" s="13" t="s">
        <v>2</v>
      </c>
      <c r="D12" s="11" t="s">
        <v>15</v>
      </c>
      <c r="E12" s="11" t="s">
        <v>14</v>
      </c>
      <c r="F12" s="12" t="s">
        <v>11</v>
      </c>
      <c r="G12" s="12" t="s">
        <v>12</v>
      </c>
      <c r="H12" s="10" t="s">
        <v>13</v>
      </c>
      <c r="I12" s="10" t="s">
        <v>5</v>
      </c>
      <c r="J12" s="10" t="s">
        <v>59</v>
      </c>
    </row>
    <row r="13" spans="2:10" s="1" customFormat="1" ht="79.2" customHeight="1" x14ac:dyDescent="0.4">
      <c r="B13" s="24">
        <v>45365</v>
      </c>
      <c r="C13" s="25" t="s">
        <v>43</v>
      </c>
      <c r="D13" s="25" t="s">
        <v>44</v>
      </c>
      <c r="E13" s="24" t="s">
        <v>49</v>
      </c>
      <c r="F13" s="26">
        <v>1309800</v>
      </c>
      <c r="G13" s="26">
        <f>261960+314352+628704</f>
        <v>1205016</v>
      </c>
      <c r="H13" s="14">
        <f>+Tabla242683[[#This Row],[MONTO CONTRATO ]]-Tabla242683[[#This Row],[TOTAL DE PAGOS ]]</f>
        <v>104784</v>
      </c>
      <c r="I13" s="25" t="s">
        <v>45</v>
      </c>
      <c r="J13" s="2"/>
    </row>
    <row r="14" spans="2:10" s="1" customFormat="1" ht="79.2" customHeight="1" x14ac:dyDescent="0.4">
      <c r="B14" s="27">
        <v>45385</v>
      </c>
      <c r="C14" s="28" t="s">
        <v>56</v>
      </c>
      <c r="D14" s="28" t="s">
        <v>42</v>
      </c>
      <c r="E14" s="27" t="s">
        <v>29</v>
      </c>
      <c r="F14" s="29">
        <v>17500000</v>
      </c>
      <c r="G14" s="29">
        <f>4250000+3000000+1250000+1250000+1250000+1250000+1250000+1000000</f>
        <v>14500000</v>
      </c>
      <c r="H14" s="14">
        <f>+Tabla242683[[#This Row],[MONTO CONTRATO ]]-Tabla242683[[#This Row],[TOTAL DE PAGOS ]]</f>
        <v>3000000</v>
      </c>
      <c r="I14" s="28" t="s">
        <v>63</v>
      </c>
      <c r="J14" s="2"/>
    </row>
    <row r="15" spans="2:10" s="1" customFormat="1" ht="101.25" customHeight="1" x14ac:dyDescent="0.4">
      <c r="B15" s="28">
        <v>45635</v>
      </c>
      <c r="C15" s="28" t="s">
        <v>30</v>
      </c>
      <c r="D15" s="28" t="s">
        <v>31</v>
      </c>
      <c r="E15" s="28" t="s">
        <v>32</v>
      </c>
      <c r="F15" s="29">
        <v>4862898</v>
      </c>
      <c r="G15" s="29">
        <f>972579.6+162096.6+162096.6+162096.6+162096.6+162096.6+162096.6+162096.6+162096.6+162096.6+162096.6+162096.6+162096.6+162096.6+162096.6+162096.6+162096.6</f>
        <v>3566125.2000000011</v>
      </c>
      <c r="H15" s="14">
        <f>+Tabla242683[[#This Row],[MONTO CONTRATO ]]-Tabla242683[[#This Row],[TOTAL DE PAGOS ]]</f>
        <v>1296772.7999999989</v>
      </c>
      <c r="I15" s="28" t="s">
        <v>79</v>
      </c>
      <c r="J15" s="2"/>
    </row>
    <row r="16" spans="2:10" s="1" customFormat="1" ht="101.25" customHeight="1" x14ac:dyDescent="0.4">
      <c r="B16" s="27">
        <v>45982</v>
      </c>
      <c r="C16" s="28" t="s">
        <v>57</v>
      </c>
      <c r="D16" s="28" t="s">
        <v>50</v>
      </c>
      <c r="E16" s="30" t="s">
        <v>51</v>
      </c>
      <c r="F16" s="29">
        <v>322192240.58999997</v>
      </c>
      <c r="G16" s="29">
        <f>64438448.11+46615091.9+38222416.18+75385279.69</f>
        <v>224661235.88</v>
      </c>
      <c r="H16" s="14">
        <f>+Tabla242683[[#This Row],[MONTO CONTRATO ]]-Tabla242683[[#This Row],[TOTAL DE PAGOS ]]</f>
        <v>97531004.709999979</v>
      </c>
      <c r="I16" s="25" t="s">
        <v>68</v>
      </c>
      <c r="J16" s="2"/>
    </row>
    <row r="17" spans="2:10" s="1" customFormat="1" ht="80.25" customHeight="1" x14ac:dyDescent="0.4">
      <c r="B17" s="27">
        <v>45989</v>
      </c>
      <c r="C17" s="28" t="s">
        <v>60</v>
      </c>
      <c r="D17" s="28" t="s">
        <v>61</v>
      </c>
      <c r="E17" s="30" t="s">
        <v>62</v>
      </c>
      <c r="F17" s="29">
        <v>157505357.78999999</v>
      </c>
      <c r="G17" s="29">
        <f>31501071.55+51295760.56</f>
        <v>82796832.109999999</v>
      </c>
      <c r="H17" s="14">
        <f>+Tabla242683[[#This Row],[MONTO CONTRATO ]]-Tabla242683[[#This Row],[TOTAL DE PAGOS ]]</f>
        <v>74708525.679999992</v>
      </c>
      <c r="I17" s="28" t="s">
        <v>67</v>
      </c>
      <c r="J17" s="2"/>
    </row>
    <row r="18" spans="2:10" s="1" customFormat="1" ht="80.25" hidden="1" customHeight="1" x14ac:dyDescent="0.4">
      <c r="B18" s="27">
        <v>45744</v>
      </c>
      <c r="C18" s="28" t="s">
        <v>20</v>
      </c>
      <c r="D18" s="28" t="s">
        <v>21</v>
      </c>
      <c r="E18" s="27" t="s">
        <v>22</v>
      </c>
      <c r="F18" s="29">
        <v>137633.74</v>
      </c>
      <c r="G18" s="29">
        <f>40333.4+60935.2</f>
        <v>101268.6</v>
      </c>
      <c r="H18" s="14">
        <f>+Tabla242683[[#This Row],[MONTO CONTRATO ]]-Tabla242683[[#This Row],[TOTAL DE PAGOS ]]</f>
        <v>36365.139999999985</v>
      </c>
      <c r="I18" s="28" t="s">
        <v>23</v>
      </c>
      <c r="J18" s="2"/>
    </row>
    <row r="19" spans="2:10" s="1" customFormat="1" ht="80.25" hidden="1" customHeight="1" x14ac:dyDescent="0.4">
      <c r="B19" s="27">
        <v>45744</v>
      </c>
      <c r="C19" s="28" t="s">
        <v>37</v>
      </c>
      <c r="D19" s="28" t="s">
        <v>54</v>
      </c>
      <c r="E19" s="27" t="s">
        <v>38</v>
      </c>
      <c r="F19" s="29">
        <v>373597</v>
      </c>
      <c r="G19" s="29">
        <f>120688.5+85602.5+80641.4</f>
        <v>286932.40000000002</v>
      </c>
      <c r="H19" s="14">
        <f>+Tabla242683[[#This Row],[MONTO CONTRATO ]]-Tabla242683[[#This Row],[TOTAL DE PAGOS ]]</f>
        <v>86664.599999999977</v>
      </c>
      <c r="I19" s="28" t="s">
        <v>39</v>
      </c>
      <c r="J19" s="2"/>
    </row>
    <row r="20" spans="2:10" s="1" customFormat="1" ht="90.6" customHeight="1" x14ac:dyDescent="0.4">
      <c r="B20" s="25">
        <v>46073</v>
      </c>
      <c r="C20" s="25" t="s">
        <v>74</v>
      </c>
      <c r="D20" s="25" t="s">
        <v>75</v>
      </c>
      <c r="E20" s="25" t="s">
        <v>76</v>
      </c>
      <c r="F20" s="26">
        <v>694619</v>
      </c>
      <c r="G20" s="26">
        <v>164778.42000000001</v>
      </c>
      <c r="H20" s="14">
        <f>+Tabla242683[[#This Row],[MONTO CONTRATO ]]-Tabla242683[[#This Row],[TOTAL DE PAGOS ]]</f>
        <v>529840.57999999996</v>
      </c>
      <c r="I20" s="25" t="s">
        <v>77</v>
      </c>
      <c r="J20" s="2"/>
    </row>
    <row r="21" spans="2:10" s="1" customFormat="1" ht="93" hidden="1" customHeight="1" x14ac:dyDescent="0.4">
      <c r="B21" s="24">
        <v>45772</v>
      </c>
      <c r="C21" s="25" t="s">
        <v>20</v>
      </c>
      <c r="D21" s="25" t="s">
        <v>21</v>
      </c>
      <c r="E21" s="24" t="s">
        <v>24</v>
      </c>
      <c r="F21" s="26">
        <v>209605.63</v>
      </c>
      <c r="G21" s="26">
        <f>8696.99+176631.12</f>
        <v>185328.11</v>
      </c>
      <c r="H21" s="14">
        <f>+Tabla242683[[#This Row],[MONTO CONTRATO ]]-Tabla242683[[#This Row],[TOTAL DE PAGOS ]]</f>
        <v>24277.520000000019</v>
      </c>
      <c r="I21" s="25" t="s">
        <v>25</v>
      </c>
      <c r="J21" s="2"/>
    </row>
    <row r="22" spans="2:10" s="1" customFormat="1" ht="80.25" hidden="1" customHeight="1" x14ac:dyDescent="0.4">
      <c r="B22" s="24">
        <v>45772</v>
      </c>
      <c r="C22" s="25" t="s">
        <v>37</v>
      </c>
      <c r="D22" s="25" t="s">
        <v>55</v>
      </c>
      <c r="E22" s="24" t="s">
        <v>40</v>
      </c>
      <c r="F22" s="26">
        <v>805874</v>
      </c>
      <c r="G22" s="26">
        <f>533924+246356.65</f>
        <v>780280.65</v>
      </c>
      <c r="H22" s="14">
        <f>+Tabla242683[[#This Row],[MONTO CONTRATO ]]-Tabla242683[[#This Row],[TOTAL DE PAGOS ]]</f>
        <v>25593.349999999977</v>
      </c>
      <c r="I22" s="25" t="s">
        <v>41</v>
      </c>
      <c r="J22" s="2"/>
    </row>
    <row r="23" spans="2:10" s="1" customFormat="1" ht="80.25" hidden="1" customHeight="1" x14ac:dyDescent="0.4">
      <c r="B23" s="24">
        <v>45785</v>
      </c>
      <c r="C23" s="24" t="s">
        <v>17</v>
      </c>
      <c r="D23" s="25" t="s">
        <v>18</v>
      </c>
      <c r="E23" s="24" t="s">
        <v>19</v>
      </c>
      <c r="F23" s="26">
        <v>620355.5</v>
      </c>
      <c r="G23" s="26">
        <v>492915.5</v>
      </c>
      <c r="H23" s="14">
        <f>+Tabla242683[[#This Row],[MONTO CONTRATO ]]-Tabla242683[[#This Row],[TOTAL DE PAGOS ]]</f>
        <v>127440</v>
      </c>
      <c r="I23" s="25" t="s">
        <v>58</v>
      </c>
      <c r="J23" s="2"/>
    </row>
    <row r="24" spans="2:10" s="1" customFormat="1" ht="80.25" hidden="1" customHeight="1" x14ac:dyDescent="0.4">
      <c r="B24" s="24">
        <v>45814</v>
      </c>
      <c r="C24" s="25" t="s">
        <v>26</v>
      </c>
      <c r="D24" s="25" t="s">
        <v>28</v>
      </c>
      <c r="E24" s="31" t="s">
        <v>27</v>
      </c>
      <c r="F24" s="26">
        <v>195900.59</v>
      </c>
      <c r="G24" s="26">
        <f>45710+45962+47320</f>
        <v>138992</v>
      </c>
      <c r="H24" s="14">
        <f>+Tabla242683[[#This Row],[MONTO CONTRATO ]]-Tabla242683[[#This Row],[TOTAL DE PAGOS ]]</f>
        <v>56908.59</v>
      </c>
      <c r="I24" s="25" t="s">
        <v>52</v>
      </c>
      <c r="J24" s="2"/>
    </row>
    <row r="25" spans="2:10" s="1" customFormat="1" ht="80.25" customHeight="1" x14ac:dyDescent="0.4">
      <c r="B25" s="24">
        <v>46087</v>
      </c>
      <c r="C25" s="25" t="s">
        <v>37</v>
      </c>
      <c r="D25" s="25" t="s">
        <v>21</v>
      </c>
      <c r="E25" s="31" t="s">
        <v>73</v>
      </c>
      <c r="F25" s="26">
        <v>1818915.5</v>
      </c>
      <c r="G25" s="26">
        <f>536792.6+358175.6</f>
        <v>894968.2</v>
      </c>
      <c r="H25" s="14">
        <f>+Tabla242683[[#This Row],[MONTO CONTRATO ]]-Tabla242683[[#This Row],[TOTAL DE PAGOS ]]</f>
        <v>923947.3</v>
      </c>
      <c r="I25" s="25" t="s">
        <v>85</v>
      </c>
      <c r="J25" s="2"/>
    </row>
    <row r="26" spans="2:10" s="1" customFormat="1" ht="80.25" customHeight="1" x14ac:dyDescent="0.4">
      <c r="B26" s="24">
        <v>46100</v>
      </c>
      <c r="C26" s="25" t="s">
        <v>47</v>
      </c>
      <c r="D26" s="25" t="s">
        <v>48</v>
      </c>
      <c r="E26" s="24" t="s">
        <v>64</v>
      </c>
      <c r="F26" s="26">
        <v>269040</v>
      </c>
      <c r="G26" s="26">
        <f>22420+22420</f>
        <v>44840</v>
      </c>
      <c r="H26" s="14">
        <f>+Tabla242683[[#This Row],[MONTO CONTRATO ]]-Tabla242683[[#This Row],[TOTAL DE PAGOS ]]</f>
        <v>224200</v>
      </c>
      <c r="I26" s="25" t="s">
        <v>72</v>
      </c>
      <c r="J26" s="2"/>
    </row>
    <row r="27" spans="2:10" s="33" customFormat="1" ht="100.8" customHeight="1" x14ac:dyDescent="0.4">
      <c r="B27" s="24">
        <v>46101</v>
      </c>
      <c r="C27" s="25" t="s">
        <v>69</v>
      </c>
      <c r="D27" s="25" t="s">
        <v>70</v>
      </c>
      <c r="E27" s="31" t="s">
        <v>71</v>
      </c>
      <c r="F27" s="26">
        <v>1416000</v>
      </c>
      <c r="G27" s="26">
        <f>118000+118000</f>
        <v>236000</v>
      </c>
      <c r="H27" s="14">
        <f>+Tabla242683[[#This Row],[MONTO CONTRATO ]]-Tabla242683[[#This Row],[TOTAL DE PAGOS ]]</f>
        <v>1180000</v>
      </c>
      <c r="I27" s="25" t="s">
        <v>84</v>
      </c>
      <c r="J27" s="32"/>
    </row>
    <row r="28" spans="2:10" s="1" customFormat="1" ht="121.8" customHeight="1" x14ac:dyDescent="0.4">
      <c r="B28" s="24">
        <v>46126</v>
      </c>
      <c r="C28" s="25" t="s">
        <v>83</v>
      </c>
      <c r="D28" s="25" t="s">
        <v>80</v>
      </c>
      <c r="E28" s="31" t="s">
        <v>81</v>
      </c>
      <c r="F28" s="26">
        <v>1860000.04</v>
      </c>
      <c r="G28" s="26">
        <v>310000.01</v>
      </c>
      <c r="H28" s="14">
        <f>+Tabla242683[[#This Row],[MONTO CONTRATO ]]-Tabla242683[[#This Row],[TOTAL DE PAGOS ]]</f>
        <v>1550000.03</v>
      </c>
      <c r="I28" s="25" t="s">
        <v>82</v>
      </c>
      <c r="J28" s="2"/>
    </row>
    <row r="29" spans="2:10" s="1" customFormat="1" ht="80.25" customHeight="1" x14ac:dyDescent="0.4">
      <c r="B29" s="24">
        <v>46126</v>
      </c>
      <c r="C29" s="25" t="s">
        <v>33</v>
      </c>
      <c r="D29" s="25" t="s">
        <v>34</v>
      </c>
      <c r="E29" s="24" t="s">
        <v>65</v>
      </c>
      <c r="F29" s="26">
        <v>1582804.8</v>
      </c>
      <c r="G29" s="26">
        <v>131900.4</v>
      </c>
      <c r="H29" s="14">
        <f>+Tabla242683[[#This Row],[MONTO CONTRATO ]]-Tabla242683[[#This Row],[TOTAL DE PAGOS ]]</f>
        <v>1450904.4000000001</v>
      </c>
      <c r="I29" s="25" t="s">
        <v>66</v>
      </c>
      <c r="J29" s="2"/>
    </row>
    <row r="30" spans="2:10" s="1" customFormat="1" ht="108.6" hidden="1" customHeight="1" x14ac:dyDescent="0.4">
      <c r="B30" s="15">
        <v>45896</v>
      </c>
      <c r="C30" s="15" t="s">
        <v>46</v>
      </c>
      <c r="D30" s="16" t="s">
        <v>35</v>
      </c>
      <c r="E30" s="15" t="s">
        <v>36</v>
      </c>
      <c r="F30" s="17">
        <v>248000</v>
      </c>
      <c r="G30" s="17">
        <f>7776.2+59000+7776.2</f>
        <v>74552.399999999994</v>
      </c>
      <c r="H30" s="14">
        <f>+Tabla242683[[#This Row],[MONTO CONTRATO ]]-Tabla242683[[#This Row],[TOTAL DE PAGOS ]]</f>
        <v>173447.6</v>
      </c>
      <c r="I30" s="16" t="s">
        <v>53</v>
      </c>
      <c r="J30" s="2"/>
    </row>
    <row r="31" spans="2:10" s="1" customFormat="1" ht="18.75" customHeight="1" x14ac:dyDescent="0.25">
      <c r="B31" s="6"/>
      <c r="C31" s="6"/>
      <c r="D31" s="6"/>
      <c r="E31" s="6"/>
      <c r="F31" s="6"/>
      <c r="G31" s="6"/>
      <c r="H31" s="7"/>
      <c r="I31" s="8"/>
    </row>
    <row r="32" spans="2:10" s="1" customFormat="1" ht="44.25" customHeight="1" x14ac:dyDescent="0.5">
      <c r="B32" s="2"/>
      <c r="C32" s="2"/>
      <c r="D32" s="2"/>
      <c r="E32" s="23" t="s">
        <v>4</v>
      </c>
      <c r="F32" s="23"/>
      <c r="G32" s="23"/>
      <c r="H32" s="18">
        <f>SUM(H13:H31)</f>
        <v>183030676.29999998</v>
      </c>
      <c r="I32" s="2"/>
    </row>
    <row r="33" spans="2:9" s="1" customFormat="1" ht="97.8" customHeight="1" x14ac:dyDescent="0.85">
      <c r="B33" s="2"/>
      <c r="C33" s="2"/>
      <c r="D33" s="2"/>
      <c r="E33" s="3"/>
      <c r="F33" s="3"/>
      <c r="G33" s="3"/>
      <c r="H33" s="4"/>
      <c r="I33" s="2"/>
    </row>
    <row r="34" spans="2:9" ht="22.8" x14ac:dyDescent="0.4">
      <c r="B34" s="20" t="s">
        <v>8</v>
      </c>
      <c r="C34" s="20"/>
      <c r="D34" s="9"/>
      <c r="E34" s="1"/>
      <c r="F34" s="1"/>
      <c r="G34" s="1"/>
      <c r="H34" s="20" t="s">
        <v>6</v>
      </c>
      <c r="I34" s="20"/>
    </row>
    <row r="35" spans="2:9" ht="22.8" x14ac:dyDescent="0.4">
      <c r="B35" s="19" t="s">
        <v>9</v>
      </c>
      <c r="C35" s="19"/>
      <c r="D35" s="9"/>
      <c r="E35" s="1"/>
      <c r="F35" s="1"/>
      <c r="G35" s="1"/>
      <c r="H35" s="19" t="s">
        <v>7</v>
      </c>
      <c r="I35" s="19"/>
    </row>
    <row r="36" spans="2:9" x14ac:dyDescent="0.3">
      <c r="B36" s="1"/>
      <c r="C36" s="1"/>
      <c r="D36" s="1"/>
      <c r="E36" s="1"/>
      <c r="F36" s="1"/>
      <c r="G36" s="1"/>
      <c r="H36" s="1"/>
    </row>
    <row r="37" spans="2:9" x14ac:dyDescent="0.3">
      <c r="B37" s="1"/>
      <c r="C37" s="1"/>
      <c r="D37" s="1"/>
      <c r="E37" s="1"/>
      <c r="F37" s="1"/>
      <c r="G37" s="1"/>
      <c r="H37" s="1"/>
    </row>
    <row r="38" spans="2:9" x14ac:dyDescent="0.3">
      <c r="B38" s="1"/>
      <c r="C38" s="1"/>
      <c r="D38" s="1"/>
      <c r="E38" s="1"/>
      <c r="F38" s="1"/>
      <c r="G38" s="1"/>
      <c r="H38" s="1"/>
    </row>
  </sheetData>
  <sheetProtection algorithmName="SHA-512" hashValue="0Te5mnbP8++TiW2Pq+ibMMr/xEq0hTdyVwKuM6wRZUqQCxvyVj4RjKhvqCdH03PUtw9rT+cSWasoGgqPv/co3w==" saltValue="wyZ+dnsWRKEnwb0aj5YBDw==" spinCount="100000" sheet="1" formatCells="0" formatColumns="0" formatRows="0" insertColumns="0" insertRows="0" insertHyperlinks="0" deleteColumns="0" deleteRows="0" sort="0" pivotTables="0"/>
  <mergeCells count="10">
    <mergeCell ref="B35:C35"/>
    <mergeCell ref="B34:C34"/>
    <mergeCell ref="B7:I7"/>
    <mergeCell ref="B9:I9"/>
    <mergeCell ref="B10:I10"/>
    <mergeCell ref="B11:I11"/>
    <mergeCell ref="H34:I34"/>
    <mergeCell ref="H35:I35"/>
    <mergeCell ref="B8:I8"/>
    <mergeCell ref="E32:G32"/>
  </mergeCells>
  <printOptions horizontalCentered="1"/>
  <pageMargins left="0.25" right="0.25" top="0.75" bottom="0.75" header="0.3" footer="0.3"/>
  <pageSetup scale="30" fitToHeight="0" orientation="landscape" r:id="rId1"/>
  <rowBreaks count="1" manualBreakCount="1">
    <brk id="37" min="1" max="8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5" ma:contentTypeDescription="Crear nuevo documento." ma:contentTypeScope="" ma:versionID="8dfeaf22e55bfe93f0852395015b8241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5ef1db62e6361166f05a35266bc524ee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4096AB9-B2D6-487F-A8AB-21D8F4BC808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C27C40-A617-407E-8621-9533912060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C4FF7FE-F262-470D-8AF7-68120A9CDDE6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Hoja2 (2)</vt:lpstr>
      <vt:lpstr>'Hoja2 (2)'!Área_de_impresión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Leonardo R. Volquez Mercedes</dc:creator>
  <cp:lastModifiedBy>Arleen Ozuna Luna</cp:lastModifiedBy>
  <cp:lastPrinted>2026-06-08T15:42:27Z</cp:lastPrinted>
  <dcterms:created xsi:type="dcterms:W3CDTF">2021-01-14T19:46:12Z</dcterms:created>
  <dcterms:modified xsi:type="dcterms:W3CDTF">2026-06-08T15:45:14Z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Order">
    <vt:r8>641900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