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.sharepoint.com/sites/administrativafinanciera/Documentos compartidos/Departamento Financiero/División Contabilidad/0- Pagos 2025/4-INFORMACION TRANSPARENCIA/CXP TRANSPARENCIA BLOQUEADO/"/>
    </mc:Choice>
  </mc:AlternateContent>
  <xr:revisionPtr revIDLastSave="76" documentId="8_{6068FAE7-123B-4FD0-92BC-77FC10CA3381}" xr6:coauthVersionLast="47" xr6:coauthVersionMax="47" xr10:uidLastSave="{0341B14F-9626-4993-9DB1-ACCDA991A8B5}"/>
  <workbookProtection workbookAlgorithmName="SHA-512" workbookHashValue="AwKN7XaZm1CSaKDEPz9fZUXGKocnUqduC+FSHQ9i2UmhhmgYBHrULGr8GX4kJSLj5R5VluiCW6Ej8mnpm+P9jw==" workbookSaltValue="cZcOL3t2wqXTrJzgb6VqUw==" workbookSpinCount="100000" lockStructure="1"/>
  <bookViews>
    <workbookView xWindow="-108" yWindow="-108" windowWidth="23256" windowHeight="12456" xr2:uid="{00000000-000D-0000-FFFF-FFFF00000000}"/>
  </bookViews>
  <sheets>
    <sheet name="Hoja2 (2)" sheetId="11" r:id="rId1"/>
  </sheets>
  <definedNames>
    <definedName name="_xlnm.Print_Area" localSheetId="0">'Hoja2 (2)'!$B$2:$I$37</definedName>
    <definedName name="_xlnm.Print_Titles" localSheetId="0">'Hoja2 (2)'!$2:$13</definedName>
  </definedName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1" l="1"/>
  <c r="G26" i="11"/>
  <c r="G17" i="11"/>
  <c r="G28" i="11"/>
  <c r="G18" i="11"/>
  <c r="G16" i="11"/>
  <c r="G21" i="11"/>
  <c r="G22" i="11"/>
  <c r="G15" i="11" l="1"/>
  <c r="G27" i="11" l="1"/>
  <c r="G25" i="11" l="1"/>
  <c r="H26" i="11"/>
  <c r="G20" i="11" l="1"/>
  <c r="H17" i="11"/>
  <c r="H14" i="11"/>
  <c r="H28" i="11"/>
  <c r="H16" i="11" l="1"/>
  <c r="G23" i="11"/>
  <c r="H23" i="11" s="1"/>
  <c r="H20" i="11"/>
  <c r="H21" i="11"/>
  <c r="H18" i="11"/>
  <c r="H15" i="11"/>
  <c r="H25" i="11"/>
  <c r="H22" i="11"/>
  <c r="G19" i="11"/>
  <c r="H19" i="11" s="1"/>
  <c r="H24" i="11"/>
  <c r="H27" i="11"/>
  <c r="H30" i="11" l="1"/>
</calcChain>
</file>

<file path=xl/sharedStrings.xml><?xml version="1.0" encoding="utf-8"?>
<sst xmlns="http://schemas.openxmlformats.org/spreadsheetml/2006/main" count="78" uniqueCount="75">
  <si>
    <t>INSTITUTO TECNICO SUPERIOR COMUNITARIO (ITSC)</t>
  </si>
  <si>
    <t>Valor en DOP</t>
  </si>
  <si>
    <t>BENEFICIARIO</t>
  </si>
  <si>
    <t>RELACION DE CXP</t>
  </si>
  <si>
    <t xml:space="preserve">TOTAL DEUDA </t>
  </si>
  <si>
    <t>OBSERVACIONES</t>
  </si>
  <si>
    <t>REVISADO POR:</t>
  </si>
  <si>
    <t>ENC. CONTABILIDAD</t>
  </si>
  <si>
    <t>REALIZADO POR:</t>
  </si>
  <si>
    <t>ANALISTA FIANANCIERA</t>
  </si>
  <si>
    <t>DEPARTAMENTO DE CONTABILIDAD</t>
  </si>
  <si>
    <t xml:space="preserve">MONTO CONTRATO </t>
  </si>
  <si>
    <t xml:space="preserve">TOTAL DE PAGOS </t>
  </si>
  <si>
    <t xml:space="preserve">PENDIENTE </t>
  </si>
  <si>
    <t xml:space="preserve">ORDEN DE COMPRA Y/O CONTRATO </t>
  </si>
  <si>
    <t xml:space="preserve">CONCEPTO </t>
  </si>
  <si>
    <t xml:space="preserve">FECHA DE ORDEN DE COMPRA Y/O CONTRATO </t>
  </si>
  <si>
    <t xml:space="preserve">YOU COLOR, SRL </t>
  </si>
  <si>
    <t xml:space="preserve">ADQUISICION DE ARTICULOS PARA XVII GRADUACION ORDINARIA DEL ITSC </t>
  </si>
  <si>
    <t>ITSC-2025-00145</t>
  </si>
  <si>
    <t xml:space="preserve">VERAS AGRAMONTE INVESTMENTS, SRL </t>
  </si>
  <si>
    <t xml:space="preserve">ADQUISICION DE INSUMOS (ALIMENTOS) PARA LAS CLASES DE GASTRONOMIA DE LA INSTITUCION (ITSC), DIRIGIDO A MIPYMES </t>
  </si>
  <si>
    <t>ITSC-2025-00093</t>
  </si>
  <si>
    <t>PAGOS REALIZADOS, LIBRAMIENTOS: 1418-1 Y 2152-1</t>
  </si>
  <si>
    <t>ITSC-2025-00131</t>
  </si>
  <si>
    <t>PAGOS REALIZADOS, LIBRAMIENTOS: 2170-1 Y 1383-1</t>
  </si>
  <si>
    <t>TROPIGAS DOMINICANA SRL</t>
  </si>
  <si>
    <t>ITSC-2025-00173</t>
  </si>
  <si>
    <t xml:space="preserve">ADQUISICION DE GAS LICUADO DE PETROLEO PARA EL USO DE LA INSTITUCION </t>
  </si>
  <si>
    <t>BS-0002332-2024</t>
  </si>
  <si>
    <t>BS-0002083-2025</t>
  </si>
  <si>
    <t xml:space="preserve">LEASING AUTOMOTRIZ DEL SUR </t>
  </si>
  <si>
    <t xml:space="preserve">SERVICIO DE ARRENDAMIENTO DE VEHICULOS MEDIANTE (LEASING) PARA USO DEL ITSC POR UN PERIODO DE DOS AÑOS </t>
  </si>
  <si>
    <t>BS-0014666-2024</t>
  </si>
  <si>
    <t xml:space="preserve">E&amp;R FUMIPLAG PEST CONTROL, SRL </t>
  </si>
  <si>
    <t xml:space="preserve">CONTRATACION DE SERVICIO DE FUMIGACION, CONTROL Y EXTERMINACION ESPECIALIZADAS DE PLAGAS DEL ITSC POR UN PERIODO DE 12 MESES </t>
  </si>
  <si>
    <t>ITSC-2025-00101</t>
  </si>
  <si>
    <t xml:space="preserve">SERVICIO DE MANTENIMIENTO PREVENTIVO Y CORRECTIVO PARA FLOTILLA VEHICULAR INSTITUCIONAL POR UN PERIODO DE TRES MESES </t>
  </si>
  <si>
    <t>ITSC-2025-00258</t>
  </si>
  <si>
    <t xml:space="preserve">LAZARO RB SOLUCIONES TECNICAS </t>
  </si>
  <si>
    <t>ITSC-2025-0098</t>
  </si>
  <si>
    <t>PAGOS REALIZADOS, LIBRAMIENTOS: 1032-1, 1211-1 Y 1949-1</t>
  </si>
  <si>
    <t>ITSC-2025-0132</t>
  </si>
  <si>
    <t>PAGOS REALIZADOS, LIBRAMIENTOS: 1246-1 Y 1937-1</t>
  </si>
  <si>
    <t xml:space="preserve">SERVICIO DE ACTUALIZACION Y MIGRACION DE PLATAFORMA ACADEMICA ACADMEDIA/ PROBUS </t>
  </si>
  <si>
    <t xml:space="preserve">SERVICIO DE ASESORIA ESPECIALIZADA EN COMPRAS Y CONTRATACIONES POR UN PERIODO DE 11 MESES. </t>
  </si>
  <si>
    <t xml:space="preserve">SEGURO RESERVAS, SA </t>
  </si>
  <si>
    <t>POLIZA SEGURO DE INCENDIO Y LINEAS ALIADAS NO. 2-2-204-0071268 AÑO 2025-2026</t>
  </si>
  <si>
    <t>N/4</t>
  </si>
  <si>
    <t xml:space="preserve">TRUMAN DOMINICANA </t>
  </si>
  <si>
    <t xml:space="preserve">CONTRATACION DE SERVICIOS PROFESIONALES DE PLANIFICACION ESTRATEGICA </t>
  </si>
  <si>
    <t xml:space="preserve">PAGOS REALIZADOS LIBRAMIENTOS: 231-1, 1725-1 Y 2705-1 </t>
  </si>
  <si>
    <t xml:space="preserve">COMERCIAL DANIEL LUCIANO </t>
  </si>
  <si>
    <t>RICARDO OSCAR GONZALEZ</t>
  </si>
  <si>
    <t>ITSC-2025-00082</t>
  </si>
  <si>
    <t xml:space="preserve">ASPEDOM </t>
  </si>
  <si>
    <t xml:space="preserve">MANTENIMIENTO DE ASCENSOR </t>
  </si>
  <si>
    <t>ITSC-2024-00032</t>
  </si>
  <si>
    <t xml:space="preserve">OBRA CIVIL CODIGO SNIP NO.17017 </t>
  </si>
  <si>
    <t>ITSC-2025-00282</t>
  </si>
  <si>
    <t>PAGOS REALIZADOS, LIBRAMIENTOS: 1342-1, 1953-1 Y 2788-1</t>
  </si>
  <si>
    <t>PAGOS REALIZADO, LIBRAMIENTOS:2296-1,  2346-1 Y 2555-1</t>
  </si>
  <si>
    <t xml:space="preserve">ADQUISICION DE INSUMOS ALIMIENTOS PARA CLASE DE GASTRONOMIA DEL ITSC </t>
  </si>
  <si>
    <t xml:space="preserve">ADQUISICION DE INSUMOS ALIMENTOS PARA CLASE DE GASTRONOMIA DEL ITSC </t>
  </si>
  <si>
    <t>Al  31/12/2025</t>
  </si>
  <si>
    <t>PAGOS REALIZADOS, LIBRAMIENTOS: 269-1, 729-1, 1781-1. 377-1, 1176-1, 2065-1, Y 2947-1</t>
  </si>
  <si>
    <t>PAGOS REALIZADOS, LIBRAMIENTOS: 1161-1, 1487-1,2070-1, 2240-1 , 2683-1, 2687-1, 2918-1 Y 3121-1</t>
  </si>
  <si>
    <t xml:space="preserve">PAGOS REALIZADOS LIBRAMIENTOS: 1645-1, 70-1,130-1,402-1,784-1,1028-1,1338-1,1586-1,1947-1, 2238-1,  2359-1,  2668-1 Y 3024-1 </t>
  </si>
  <si>
    <t>PAGOS REALIZADOS, LIBRAMIENTOS: 617-1, 1020-1, 1319-1, 1522-1, 1792-1, 2163-1 , 2338-1, 2897-1 , 2899-1 Y 2990-1</t>
  </si>
  <si>
    <t>PAGOS REALIZADOS LIBRAMIENTOS 2738-1  Y 3100-1</t>
  </si>
  <si>
    <t xml:space="preserve">TECHNOLOGY KNOWLEDGE AND SERVICES (TECKLAS) SRL </t>
  </si>
  <si>
    <t>PAGOS REALIZADOS, LIBRAMIENTOS 969-1, 1859-1, 1828-1,  2740-1, 2920-1 Y 3111-1</t>
  </si>
  <si>
    <t xml:space="preserve">AI INTERNATIONAL BUSINESS DEVELOPMENT, SRL </t>
  </si>
  <si>
    <t>PAGO REALIZADO, LIBRAMIENTO: 2752-1 Y 3125-1</t>
  </si>
  <si>
    <t>PAGOS REALIZADOS, LIBRAMIENTOS: 1375-1, 1697-1 Y 1941-1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</si>
</sst>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&quot;$&quot;#,##0.00"/>
    <numFmt numFmtId="166" formatCode="dd/mm/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b/>
      <u val="double"/>
      <sz val="18"/>
      <name val="Times New Roman"/>
      <family val="1"/>
    </font>
    <font>
      <b/>
      <u val="singleAccounting"/>
      <sz val="18"/>
      <name val="Times New Roman"/>
      <family val="1"/>
    </font>
    <font>
      <b/>
      <sz val="18"/>
      <color theme="1"/>
      <name val="Times New Roman"/>
      <family val="1"/>
    </font>
    <font>
      <sz val="24"/>
      <color theme="1"/>
      <name val="Times New Roman"/>
      <family val="1"/>
    </font>
    <font>
      <b/>
      <sz val="22"/>
      <color theme="1"/>
      <name val="Times New Roman"/>
      <family val="1"/>
    </font>
    <font>
      <b/>
      <sz val="2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165" fontId="6" fillId="0" borderId="0" xfId="0" applyNumberFormat="1" applyFont="1"/>
    <xf numFmtId="0" fontId="8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165" fontId="9" fillId="0" borderId="0" xfId="0" applyNumberFormat="1" applyFont="1"/>
    <xf numFmtId="14" fontId="4" fillId="2" borderId="0" xfId="0" applyNumberFormat="1" applyFont="1" applyFill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font>
        <b val="0"/>
      </font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1644881</xdr:colOff>
      <xdr:row>1</xdr:row>
      <xdr:rowOff>104256</xdr:rowOff>
    </xdr:from>
    <xdr:to>
      <xdr:col>5</xdr:col>
      <xdr:colOff>938126</xdr:colOff>
      <xdr:row>5</xdr:row>
      <xdr:rowOff>348096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EBF494B-C291-47E9-93BD-B0335BC146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351231" y="485256"/>
          <a:ext cx="1903095" cy="176784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1C694B-C295-4B5C-8F4E-4FB19EF27330}" name="Tabla242683" displayName="Tabla242683" ref="B13:I28" totalsRowShown="0" headerRowDxfId="21" dataDxfId="19" totalsRowDxfId="17" headerRowBorderDxfId="20" tableBorderDxfId="18" totalsRowBorderDxfId="16">
  <autoFilter ref="B13:I28" xr:uid="{00000000-0009-0000-0100-000007000000}"/>
  <sortState xmlns:xlrd2="http://schemas.microsoft.com/office/spreadsheetml/2017/richdata2" ref="B14:I28">
    <sortCondition ref="B13:B28"/>
  </sortState>
  <tableColumns count="8">
    <tableColumn id="2" xr3:uid="{0C2FC386-548D-49DE-A0FA-10F3D100CAFD}" name="FECHA DE ORDEN DE COMPRA Y/O CONTRATO " dataDxfId="15" totalsRowDxfId="14"/>
    <tableColumn id="3" xr3:uid="{5D9D81E5-6D75-4999-84D5-49C80372F11B}" name="BENEFICIARIO" dataDxfId="13" totalsRowDxfId="12"/>
    <tableColumn id="7" xr3:uid="{0D661A68-1E09-4951-B75D-9C892A004C7C}" name="CONCEPTO " dataDxfId="11" totalsRowDxfId="10"/>
    <tableColumn id="6" xr3:uid="{27E3F1C4-5991-4C6C-80F7-F5F393BDF9A9}" name="ORDEN DE COMPRA Y/O CONTRATO " dataDxfId="9" totalsRowDxfId="8"/>
    <tableColumn id="5" xr3:uid="{89078093-6E7B-4A00-83E4-D92594041AE9}" name="MONTO CONTRATO " dataDxfId="7" totalsRowDxfId="6"/>
    <tableColumn id="1" xr3:uid="{B1F93DD8-008D-45E6-862E-046DBDC2211C}" name="TOTAL DE PAGOS " dataDxfId="5" totalsRowDxfId="4"/>
    <tableColumn id="4" xr3:uid="{05F41D89-0125-4C6B-9DC2-F6FE20D1BC52}" name="PENDIENTE " dataDxfId="3" totalsRowDxfId="2" dataCellStyle="Millares">
      <calculatedColumnFormula>+Tabla242683[[#This Row],[MONTO CONTRATO ]]-Tabla242683[[#This Row],[TOTAL DE PAGOS ]]</calculatedColumnFormula>
    </tableColumn>
    <tableColumn id="10" xr3:uid="{7E8506C9-0C55-4DAC-B2C7-1AAB3DB138E4}" name="OBSERVACIONES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CB37-316D-439E-8275-C11285F14589}">
  <sheetPr>
    <pageSetUpPr fitToPage="1"/>
  </sheetPr>
  <dimension ref="B1:I40"/>
  <sheetViews>
    <sheetView tabSelected="1" zoomScale="40" zoomScaleNormal="40" zoomScaleSheetLayoutView="30" zoomScalePageLayoutView="40" workbookViewId="0">
      <selection activeCell="E32" sqref="E32"/>
    </sheetView>
  </sheetViews>
  <sheetFormatPr baseColWidth="10" defaultRowHeight="14.4" x14ac:dyDescent="0.3"/>
  <cols>
    <col min="2" max="2" width="31.6640625" customWidth="1"/>
    <col min="3" max="3" width="61.44140625" customWidth="1"/>
    <col min="4" max="4" width="80.44140625" customWidth="1"/>
    <col min="5" max="5" width="38.109375" customWidth="1"/>
    <col min="6" max="6" width="42.109375" customWidth="1"/>
    <col min="7" max="7" width="38.109375" customWidth="1"/>
    <col min="8" max="8" width="47.109375" customWidth="1"/>
    <col min="9" max="9" width="76.109375" customWidth="1"/>
  </cols>
  <sheetData>
    <row r="1" spans="2:9" ht="30.6" x14ac:dyDescent="0.55000000000000004">
      <c r="B1" s="5"/>
      <c r="C1" s="5"/>
      <c r="D1" s="5"/>
      <c r="E1" s="5"/>
      <c r="F1" s="5"/>
      <c r="G1" s="5"/>
      <c r="H1" s="1"/>
    </row>
    <row r="2" spans="2:9" ht="30.6" x14ac:dyDescent="0.55000000000000004">
      <c r="B2" s="5"/>
      <c r="C2" s="5"/>
      <c r="D2" s="5"/>
      <c r="E2" s="5"/>
      <c r="F2" s="5"/>
      <c r="G2" s="5"/>
      <c r="H2" s="1"/>
      <c r="I2" s="1"/>
    </row>
    <row r="3" spans="2:9" ht="30.6" x14ac:dyDescent="0.55000000000000004">
      <c r="B3" s="5"/>
      <c r="C3" s="5"/>
      <c r="D3" s="5"/>
      <c r="E3" s="5"/>
      <c r="F3" s="5"/>
      <c r="G3" s="5"/>
      <c r="H3" s="1"/>
      <c r="I3" s="1"/>
    </row>
    <row r="4" spans="2:9" ht="30.6" x14ac:dyDescent="0.55000000000000004">
      <c r="B4" s="5"/>
      <c r="C4" s="5"/>
      <c r="D4" s="5"/>
      <c r="E4" s="5"/>
      <c r="F4" s="5"/>
      <c r="G4" s="5"/>
      <c r="H4" s="1"/>
      <c r="I4" s="1"/>
    </row>
    <row r="5" spans="2:9" ht="30.6" x14ac:dyDescent="0.55000000000000004">
      <c r="B5" s="5"/>
      <c r="C5" s="5"/>
      <c r="D5" s="5"/>
      <c r="E5" s="5"/>
      <c r="F5" s="5"/>
      <c r="G5" s="5"/>
      <c r="H5" s="1"/>
      <c r="I5" s="1"/>
    </row>
    <row r="6" spans="2:9" ht="29.25" customHeight="1" x14ac:dyDescent="0.55000000000000004">
      <c r="B6" s="5"/>
      <c r="C6" s="5"/>
      <c r="D6" s="5"/>
      <c r="E6" s="5"/>
      <c r="F6" s="5"/>
      <c r="G6" s="5"/>
      <c r="H6" s="1"/>
      <c r="I6" s="1"/>
    </row>
    <row r="7" spans="2:9" s="1" customFormat="1" ht="30.6" x14ac:dyDescent="0.55000000000000004">
      <c r="B7" s="28" t="s">
        <v>0</v>
      </c>
      <c r="C7" s="28"/>
      <c r="D7" s="28"/>
      <c r="E7" s="28"/>
      <c r="F7" s="28"/>
      <c r="G7" s="28"/>
      <c r="H7" s="28"/>
      <c r="I7" s="28"/>
    </row>
    <row r="8" spans="2:9" s="1" customFormat="1" ht="30.6" x14ac:dyDescent="0.55000000000000004">
      <c r="B8" s="28" t="s">
        <v>10</v>
      </c>
      <c r="C8" s="28"/>
      <c r="D8" s="28"/>
      <c r="E8" s="28"/>
      <c r="F8" s="28"/>
      <c r="G8" s="28"/>
      <c r="H8" s="28"/>
      <c r="I8" s="28"/>
    </row>
    <row r="9" spans="2:9" s="1" customFormat="1" ht="30.6" x14ac:dyDescent="0.55000000000000004">
      <c r="B9" s="28" t="s">
        <v>3</v>
      </c>
      <c r="C9" s="28"/>
      <c r="D9" s="28"/>
      <c r="E9" s="28"/>
      <c r="F9" s="28"/>
      <c r="G9" s="28"/>
      <c r="H9" s="28"/>
      <c r="I9" s="28"/>
    </row>
    <row r="10" spans="2:9" s="1" customFormat="1" ht="30.6" x14ac:dyDescent="0.55000000000000004">
      <c r="B10" s="29" t="s">
        <v>64</v>
      </c>
      <c r="C10" s="29"/>
      <c r="D10" s="29"/>
      <c r="E10" s="29"/>
      <c r="F10" s="29"/>
      <c r="G10" s="29"/>
      <c r="H10" s="29"/>
      <c r="I10" s="29"/>
    </row>
    <row r="11" spans="2:9" s="1" customFormat="1" ht="30.6" x14ac:dyDescent="0.55000000000000004">
      <c r="B11" s="28" t="s">
        <v>1</v>
      </c>
      <c r="C11" s="28"/>
      <c r="D11" s="28"/>
      <c r="E11" s="28"/>
      <c r="F11" s="28"/>
      <c r="G11" s="28"/>
      <c r="H11" s="28"/>
      <c r="I11" s="28"/>
    </row>
    <row r="12" spans="2:9" s="1" customFormat="1" ht="30.6" x14ac:dyDescent="0.55000000000000004">
      <c r="B12" s="6"/>
      <c r="C12" s="6"/>
      <c r="D12" s="6"/>
      <c r="E12" s="6"/>
      <c r="F12" s="6"/>
      <c r="G12" s="6"/>
      <c r="H12" s="6"/>
      <c r="I12" s="7"/>
    </row>
    <row r="13" spans="2:9" s="1" customFormat="1" ht="120" x14ac:dyDescent="0.25">
      <c r="B13" s="13" t="s">
        <v>16</v>
      </c>
      <c r="C13" s="16" t="s">
        <v>2</v>
      </c>
      <c r="D13" s="14" t="s">
        <v>15</v>
      </c>
      <c r="E13" s="14" t="s">
        <v>14</v>
      </c>
      <c r="F13" s="15" t="s">
        <v>11</v>
      </c>
      <c r="G13" s="15" t="s">
        <v>12</v>
      </c>
      <c r="H13" s="13" t="s">
        <v>13</v>
      </c>
      <c r="I13" s="13" t="s">
        <v>5</v>
      </c>
    </row>
    <row r="14" spans="2:9" s="1" customFormat="1" ht="79.2" customHeight="1" x14ac:dyDescent="0.25">
      <c r="B14" s="18">
        <v>45365</v>
      </c>
      <c r="C14" s="19" t="s">
        <v>49</v>
      </c>
      <c r="D14" s="19" t="s">
        <v>50</v>
      </c>
      <c r="E14" s="18" t="s">
        <v>57</v>
      </c>
      <c r="F14" s="20">
        <v>1309800</v>
      </c>
      <c r="G14" s="20">
        <f>261960+314352+628704</f>
        <v>1205016</v>
      </c>
      <c r="H14" s="17">
        <f>+Tabla242683[[#This Row],[MONTO CONTRATO ]]-Tabla242683[[#This Row],[TOTAL DE PAGOS ]]</f>
        <v>104784</v>
      </c>
      <c r="I14" s="19" t="s">
        <v>51</v>
      </c>
    </row>
    <row r="15" spans="2:9" s="1" customFormat="1" ht="79.2" customHeight="1" x14ac:dyDescent="0.25">
      <c r="B15" s="21">
        <v>45385</v>
      </c>
      <c r="C15" s="22" t="s">
        <v>70</v>
      </c>
      <c r="D15" s="22" t="s">
        <v>44</v>
      </c>
      <c r="E15" s="21" t="s">
        <v>29</v>
      </c>
      <c r="F15" s="23">
        <v>17500000</v>
      </c>
      <c r="G15" s="23">
        <f>4250000+3000000+1250000+1250000+1250000+1250000+1250000</f>
        <v>13500000</v>
      </c>
      <c r="H15" s="17">
        <f>+Tabla242683[[#This Row],[MONTO CONTRATO ]]-Tabla242683[[#This Row],[TOTAL DE PAGOS ]]</f>
        <v>4000000</v>
      </c>
      <c r="I15" s="22" t="s">
        <v>65</v>
      </c>
    </row>
    <row r="16" spans="2:9" s="1" customFormat="1" ht="80.25" customHeight="1" x14ac:dyDescent="0.25">
      <c r="B16" s="22">
        <v>45635</v>
      </c>
      <c r="C16" s="22" t="s">
        <v>31</v>
      </c>
      <c r="D16" s="22" t="s">
        <v>32</v>
      </c>
      <c r="E16" s="22" t="s">
        <v>33</v>
      </c>
      <c r="F16" s="23">
        <v>4862898</v>
      </c>
      <c r="G16" s="23">
        <f>972579.6+162096.6+162096.6+162096.6+162096.6+162096.6+162096.6+162096.6+162096.6+162096.6+162096.6+162098.6+162096.6</f>
        <v>2917740.8000000007</v>
      </c>
      <c r="H16" s="17">
        <f>+Tabla242683[[#This Row],[MONTO CONTRATO ]]-Tabla242683[[#This Row],[TOTAL DE PAGOS ]]</f>
        <v>1945157.1999999993</v>
      </c>
      <c r="I16" s="22" t="s">
        <v>67</v>
      </c>
    </row>
    <row r="17" spans="2:9" s="1" customFormat="1" ht="80.25" customHeight="1" x14ac:dyDescent="0.25">
      <c r="B17" s="21">
        <v>45737</v>
      </c>
      <c r="C17" s="22" t="s">
        <v>55</v>
      </c>
      <c r="D17" s="22" t="s">
        <v>56</v>
      </c>
      <c r="E17" s="21" t="s">
        <v>54</v>
      </c>
      <c r="F17" s="23">
        <v>269040</v>
      </c>
      <c r="G17" s="23">
        <f>22420+22420+67260+67260+22420+22420</f>
        <v>224200</v>
      </c>
      <c r="H17" s="17">
        <f>+Tabla242683[[#This Row],[MONTO CONTRATO ]]-Tabla242683[[#This Row],[TOTAL DE PAGOS ]]</f>
        <v>44840</v>
      </c>
      <c r="I17" s="22" t="s">
        <v>71</v>
      </c>
    </row>
    <row r="18" spans="2:9" s="1" customFormat="1" ht="80.25" customHeight="1" x14ac:dyDescent="0.25">
      <c r="B18" s="21">
        <v>45740</v>
      </c>
      <c r="C18" s="22" t="s">
        <v>53</v>
      </c>
      <c r="D18" s="22" t="s">
        <v>45</v>
      </c>
      <c r="E18" s="18" t="s">
        <v>30</v>
      </c>
      <c r="F18" s="23">
        <v>1298000</v>
      </c>
      <c r="G18" s="23">
        <f>118000+118000+118000+118000+118000+118000+118000+118000+118000+118000</f>
        <v>1180000</v>
      </c>
      <c r="H18" s="17">
        <f>+Tabla242683[[#This Row],[MONTO CONTRATO ]]-Tabla242683[[#This Row],[TOTAL DE PAGOS ]]</f>
        <v>118000</v>
      </c>
      <c r="I18" s="22" t="s">
        <v>68</v>
      </c>
    </row>
    <row r="19" spans="2:9" s="1" customFormat="1" ht="80.25" hidden="1" customHeight="1" x14ac:dyDescent="0.25">
      <c r="B19" s="21">
        <v>45744</v>
      </c>
      <c r="C19" s="22" t="s">
        <v>20</v>
      </c>
      <c r="D19" s="22" t="s">
        <v>21</v>
      </c>
      <c r="E19" s="21" t="s">
        <v>22</v>
      </c>
      <c r="F19" s="23">
        <v>137633.74</v>
      </c>
      <c r="G19" s="23">
        <f>40333.4+60935.2</f>
        <v>101268.6</v>
      </c>
      <c r="H19" s="17">
        <f>+Tabla242683[[#This Row],[MONTO CONTRATO ]]-Tabla242683[[#This Row],[TOTAL DE PAGOS ]]</f>
        <v>36365.139999999985</v>
      </c>
      <c r="I19" s="22" t="s">
        <v>23</v>
      </c>
    </row>
    <row r="20" spans="2:9" s="1" customFormat="1" ht="80.25" hidden="1" customHeight="1" x14ac:dyDescent="0.25">
      <c r="B20" s="21">
        <v>45744</v>
      </c>
      <c r="C20" s="22" t="s">
        <v>39</v>
      </c>
      <c r="D20" s="22" t="s">
        <v>62</v>
      </c>
      <c r="E20" s="21" t="s">
        <v>40</v>
      </c>
      <c r="F20" s="23">
        <v>373597</v>
      </c>
      <c r="G20" s="23">
        <f>120688.5+85602.5+80641.4</f>
        <v>286932.40000000002</v>
      </c>
      <c r="H20" s="17">
        <f>+Tabla242683[[#This Row],[MONTO CONTRATO ]]-Tabla242683[[#This Row],[TOTAL DE PAGOS ]]</f>
        <v>86664.599999999977</v>
      </c>
      <c r="I20" s="22" t="s">
        <v>41</v>
      </c>
    </row>
    <row r="21" spans="2:9" s="1" customFormat="1" ht="90.6" customHeight="1" x14ac:dyDescent="0.25">
      <c r="B21" s="21">
        <v>45748</v>
      </c>
      <c r="C21" s="22" t="s">
        <v>34</v>
      </c>
      <c r="D21" s="22" t="s">
        <v>35</v>
      </c>
      <c r="E21" s="21" t="s">
        <v>36</v>
      </c>
      <c r="F21" s="23">
        <v>1062000</v>
      </c>
      <c r="G21" s="23">
        <f>177000+88500+88500+88500+88500+88500+88500+88500</f>
        <v>796500</v>
      </c>
      <c r="H21" s="17">
        <f>+Tabla242683[[#This Row],[MONTO CONTRATO ]]-Tabla242683[[#This Row],[TOTAL DE PAGOS ]]</f>
        <v>265500</v>
      </c>
      <c r="I21" s="22" t="s">
        <v>66</v>
      </c>
    </row>
    <row r="22" spans="2:9" s="1" customFormat="1" ht="93" hidden="1" customHeight="1" x14ac:dyDescent="0.25">
      <c r="B22" s="21">
        <v>45772</v>
      </c>
      <c r="C22" s="22" t="s">
        <v>20</v>
      </c>
      <c r="D22" s="22" t="s">
        <v>21</v>
      </c>
      <c r="E22" s="21" t="s">
        <v>24</v>
      </c>
      <c r="F22" s="23">
        <v>209605.63</v>
      </c>
      <c r="G22" s="23">
        <f>8696.99+176631.12</f>
        <v>185328.11</v>
      </c>
      <c r="H22" s="17">
        <f>+Tabla242683[[#This Row],[MONTO CONTRATO ]]-Tabla242683[[#This Row],[TOTAL DE PAGOS ]]</f>
        <v>24277.520000000019</v>
      </c>
      <c r="I22" s="22" t="s">
        <v>25</v>
      </c>
    </row>
    <row r="23" spans="2:9" s="1" customFormat="1" ht="80.25" hidden="1" customHeight="1" x14ac:dyDescent="0.25">
      <c r="B23" s="21">
        <v>45772</v>
      </c>
      <c r="C23" s="22" t="s">
        <v>39</v>
      </c>
      <c r="D23" s="22" t="s">
        <v>63</v>
      </c>
      <c r="E23" s="21" t="s">
        <v>42</v>
      </c>
      <c r="F23" s="23">
        <v>805874</v>
      </c>
      <c r="G23" s="23">
        <f>533924+246356.65</f>
        <v>780280.65</v>
      </c>
      <c r="H23" s="17">
        <f>+Tabla242683[[#This Row],[MONTO CONTRATO ]]-Tabla242683[[#This Row],[TOTAL DE PAGOS ]]</f>
        <v>25593.349999999977</v>
      </c>
      <c r="I23" s="22" t="s">
        <v>43</v>
      </c>
    </row>
    <row r="24" spans="2:9" s="1" customFormat="1" ht="80.25" hidden="1" customHeight="1" x14ac:dyDescent="0.25">
      <c r="B24" s="21">
        <v>45785</v>
      </c>
      <c r="C24" s="21" t="s">
        <v>17</v>
      </c>
      <c r="D24" s="22" t="s">
        <v>18</v>
      </c>
      <c r="E24" s="21" t="s">
        <v>19</v>
      </c>
      <c r="F24" s="23">
        <v>620355.5</v>
      </c>
      <c r="G24" s="23">
        <v>492915.5</v>
      </c>
      <c r="H24" s="17">
        <f>+Tabla242683[[#This Row],[MONTO CONTRATO ]]-Tabla242683[[#This Row],[TOTAL DE PAGOS ]]</f>
        <v>127440</v>
      </c>
      <c r="I24" s="22" t="s">
        <v>74</v>
      </c>
    </row>
    <row r="25" spans="2:9" s="1" customFormat="1" ht="80.25" hidden="1" customHeight="1" x14ac:dyDescent="0.25">
      <c r="B25" s="18">
        <v>45814</v>
      </c>
      <c r="C25" s="19" t="s">
        <v>26</v>
      </c>
      <c r="D25" s="19" t="s">
        <v>28</v>
      </c>
      <c r="E25" s="24" t="s">
        <v>27</v>
      </c>
      <c r="F25" s="20">
        <v>195900.59</v>
      </c>
      <c r="G25" s="20">
        <f>45710+45962+47320</f>
        <v>138992</v>
      </c>
      <c r="H25" s="17">
        <f>+Tabla242683[[#This Row],[MONTO CONTRATO ]]-Tabla242683[[#This Row],[TOTAL DE PAGOS ]]</f>
        <v>56908.59</v>
      </c>
      <c r="I25" s="19" t="s">
        <v>60</v>
      </c>
    </row>
    <row r="26" spans="2:9" s="1" customFormat="1" ht="80.25" customHeight="1" x14ac:dyDescent="0.25">
      <c r="B26" s="21">
        <v>45982</v>
      </c>
      <c r="C26" s="22" t="s">
        <v>72</v>
      </c>
      <c r="D26" s="22" t="s">
        <v>58</v>
      </c>
      <c r="E26" s="25" t="s">
        <v>59</v>
      </c>
      <c r="F26" s="23">
        <v>322192240.58999997</v>
      </c>
      <c r="G26" s="23">
        <f>64438448.11+46615091.9</f>
        <v>111053540.00999999</v>
      </c>
      <c r="H26" s="17">
        <f>+Tabla242683[[#This Row],[MONTO CONTRATO ]]-Tabla242683[[#This Row],[TOTAL DE PAGOS ]]</f>
        <v>211138700.57999998</v>
      </c>
      <c r="I26" s="22" t="s">
        <v>73</v>
      </c>
    </row>
    <row r="27" spans="2:9" s="1" customFormat="1" ht="108.6" hidden="1" customHeight="1" x14ac:dyDescent="0.25">
      <c r="B27" s="21">
        <v>45896</v>
      </c>
      <c r="C27" s="21" t="s">
        <v>52</v>
      </c>
      <c r="D27" s="22" t="s">
        <v>37</v>
      </c>
      <c r="E27" s="21" t="s">
        <v>38</v>
      </c>
      <c r="F27" s="23">
        <v>248000</v>
      </c>
      <c r="G27" s="23">
        <f>7776.2+59000+7776.2</f>
        <v>74552.399999999994</v>
      </c>
      <c r="H27" s="17">
        <f>+Tabla242683[[#This Row],[MONTO CONTRATO ]]-Tabla242683[[#This Row],[TOTAL DE PAGOS ]]</f>
        <v>173447.6</v>
      </c>
      <c r="I27" s="22" t="s">
        <v>61</v>
      </c>
    </row>
    <row r="28" spans="2:9" s="1" customFormat="1" ht="92.25" customHeight="1" x14ac:dyDescent="0.25">
      <c r="B28" s="21">
        <v>45979</v>
      </c>
      <c r="C28" s="21" t="s">
        <v>46</v>
      </c>
      <c r="D28" s="22" t="s">
        <v>47</v>
      </c>
      <c r="E28" s="21" t="s">
        <v>48</v>
      </c>
      <c r="F28" s="23">
        <v>27387068.739999998</v>
      </c>
      <c r="G28" s="23">
        <f>6885917.18+7894639.34</f>
        <v>14780556.52</v>
      </c>
      <c r="H28" s="17">
        <f>+Tabla242683[[#This Row],[MONTO CONTRATO ]]-Tabla242683[[#This Row],[TOTAL DE PAGOS ]]</f>
        <v>12606512.219999999</v>
      </c>
      <c r="I28" s="22" t="s">
        <v>69</v>
      </c>
    </row>
    <row r="29" spans="2:9" s="1" customFormat="1" ht="18.75" customHeight="1" x14ac:dyDescent="0.25">
      <c r="B29" s="9"/>
      <c r="C29" s="9"/>
      <c r="D29" s="9"/>
      <c r="E29" s="9"/>
      <c r="F29" s="9"/>
      <c r="G29" s="9"/>
      <c r="H29" s="10"/>
      <c r="I29" s="11"/>
    </row>
    <row r="30" spans="2:9" s="1" customFormat="1" ht="44.25" customHeight="1" x14ac:dyDescent="0.45">
      <c r="B30" s="2"/>
      <c r="C30" s="2"/>
      <c r="D30" s="2"/>
      <c r="E30" s="3" t="s">
        <v>4</v>
      </c>
      <c r="F30" s="3"/>
      <c r="G30" s="3"/>
      <c r="H30" s="8">
        <f>SUM(H14:H29)</f>
        <v>230754190.79999998</v>
      </c>
      <c r="I30" s="2"/>
    </row>
    <row r="31" spans="2:9" s="1" customFormat="1" ht="44.25" customHeight="1" x14ac:dyDescent="0.85">
      <c r="B31" s="2"/>
      <c r="C31" s="2"/>
      <c r="D31" s="2"/>
      <c r="E31" s="3"/>
      <c r="F31" s="3"/>
      <c r="G31" s="3"/>
      <c r="H31" s="4"/>
      <c r="I31" s="2"/>
    </row>
    <row r="32" spans="2:9" s="1" customFormat="1" ht="44.25" customHeight="1" x14ac:dyDescent="0.85">
      <c r="B32" s="2"/>
      <c r="C32" s="2"/>
      <c r="D32" s="2"/>
      <c r="E32" s="3"/>
      <c r="F32" s="3"/>
      <c r="G32" s="3"/>
      <c r="H32" s="4"/>
      <c r="I32" s="2"/>
    </row>
    <row r="33" spans="2:9" x14ac:dyDescent="0.3">
      <c r="B33" s="1"/>
      <c r="C33" s="1"/>
      <c r="D33" s="1"/>
      <c r="E33" s="1"/>
      <c r="F33" s="1"/>
      <c r="G33" s="1"/>
      <c r="H33" s="1"/>
      <c r="I33" s="1"/>
    </row>
    <row r="34" spans="2:9" x14ac:dyDescent="0.3">
      <c r="B34" s="1"/>
      <c r="C34" s="1"/>
      <c r="D34" s="1"/>
      <c r="E34" s="1"/>
      <c r="F34" s="1"/>
      <c r="G34" s="1"/>
      <c r="H34" s="1"/>
      <c r="I34" s="1"/>
    </row>
    <row r="35" spans="2:9" x14ac:dyDescent="0.3">
      <c r="B35" s="1"/>
      <c r="C35" s="1"/>
      <c r="D35" s="1"/>
      <c r="E35" s="1"/>
      <c r="F35" s="1"/>
      <c r="G35" s="1"/>
      <c r="H35" s="1"/>
      <c r="I35" s="1"/>
    </row>
    <row r="36" spans="2:9" ht="22.8" x14ac:dyDescent="0.4">
      <c r="B36" s="27" t="s">
        <v>8</v>
      </c>
      <c r="C36" s="27"/>
      <c r="D36" s="12"/>
      <c r="E36" s="1"/>
      <c r="F36" s="1"/>
      <c r="G36" s="1"/>
      <c r="H36" s="27" t="s">
        <v>6</v>
      </c>
      <c r="I36" s="27"/>
    </row>
    <row r="37" spans="2:9" ht="22.8" x14ac:dyDescent="0.4">
      <c r="B37" s="26" t="s">
        <v>9</v>
      </c>
      <c r="C37" s="26"/>
      <c r="D37" s="12"/>
      <c r="E37" s="1"/>
      <c r="F37" s="1"/>
      <c r="G37" s="1"/>
      <c r="H37" s="26" t="s">
        <v>7</v>
      </c>
      <c r="I37" s="26"/>
    </row>
    <row r="38" spans="2:9" x14ac:dyDescent="0.3">
      <c r="B38" s="1"/>
      <c r="C38" s="1"/>
      <c r="D38" s="1"/>
      <c r="E38" s="1"/>
      <c r="F38" s="1"/>
      <c r="G38" s="1"/>
      <c r="H38" s="1"/>
    </row>
    <row r="39" spans="2:9" x14ac:dyDescent="0.3">
      <c r="B39" s="1"/>
      <c r="C39" s="1"/>
      <c r="D39" s="1"/>
      <c r="E39" s="1"/>
      <c r="F39" s="1"/>
      <c r="G39" s="1"/>
      <c r="H39" s="1"/>
    </row>
    <row r="40" spans="2:9" x14ac:dyDescent="0.3"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pivotTables="0"/>
  <mergeCells count="9">
    <mergeCell ref="B37:C37"/>
    <mergeCell ref="B36:C36"/>
    <mergeCell ref="B7:I7"/>
    <mergeCell ref="B9:I9"/>
    <mergeCell ref="B10:I10"/>
    <mergeCell ref="B11:I11"/>
    <mergeCell ref="H36:I36"/>
    <mergeCell ref="H37:I37"/>
    <mergeCell ref="B8:I8"/>
  </mergeCells>
  <printOptions horizontalCentered="1"/>
  <pageMargins left="0.23622047244094491" right="0.23622047244094491" top="0.74803149606299213" bottom="0.74803149606299213" header="0.31496062992125984" footer="0.31496062992125984"/>
  <pageSetup scale="32" fitToHeight="0" orientation="landscape" r:id="rId1"/>
  <rowBreaks count="1" manualBreakCount="1">
    <brk id="26" min="1" max="8" man="1"/>
  </row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865333910b147bd815ee62668230f021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e18ec728cca4a21ead469d233661dbc5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F88787C-A679-4C19-B625-BA63B92EB5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096AB9-B2D6-487F-A8AB-21D8F4BC80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4FF7FE-F262-470D-8AF7-68120A9CDDE6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 (2)</vt:lpstr>
      <vt:lpstr>'Hoja2 (2)'!Área_de_impresión</vt:lpstr>
      <vt:lpstr>'Hoja2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Leonardo R. Volquez Mercedes</dc:creator>
  <cp:lastModifiedBy>Arleen Ozuna Luna</cp:lastModifiedBy>
  <cp:lastPrinted>2025-12-19T16:01:22Z</cp:lastPrinted>
  <dcterms:created xsi:type="dcterms:W3CDTF">2021-01-14T19:46:12Z</dcterms:created>
  <dcterms:modified xsi:type="dcterms:W3CDTF">2025-12-19T19:38:25Z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Order">
    <vt:r8>641900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