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sccollege-my.sharepoint.com/personal/kirsi_capellan_itsc_edu_do/Documents/Desktop/portal nuevo completivo/"/>
    </mc:Choice>
  </mc:AlternateContent>
  <xr:revisionPtr revIDLastSave="0" documentId="8_{3D012A40-E0C1-4CD4-9C13-8E5B3E8F44D0}" xr6:coauthVersionLast="47" xr6:coauthVersionMax="47" xr10:uidLastSave="{00000000-0000-0000-0000-000000000000}"/>
  <bookViews>
    <workbookView xWindow="-120" yWindow="-120" windowWidth="20730" windowHeight="11160" xr2:uid="{1876A266-1ADB-427A-AB8D-044F42C335F4}"/>
  </bookViews>
  <sheets>
    <sheet name="ADICIONAL 1 FIJO" sheetId="4" r:id="rId1"/>
  </sheets>
  <externalReferences>
    <externalReference r:id="rId2"/>
  </externalReferences>
  <definedNames>
    <definedName name="PORCN1">'[1]IMPUESTOS NORMAS'!$D$6</definedName>
    <definedName name="PORCN2">'[1]IMPUESTOS NORMAS'!$D$7</definedName>
    <definedName name="PORCN3">'[1]IMPUESTOS NORMAS'!$D$8</definedName>
    <definedName name="SMAX">'[1]IMPUESTOS NORMAS'!$C$5</definedName>
    <definedName name="SMAXN2">'[1]IMPUESTOS NORMAS'!$C$6</definedName>
    <definedName name="SMAXN3">'[1]IMPUESTOS NORMAS'!$C$7</definedName>
    <definedName name="SMAXN4">'[1]IMPUESTOS NORMAS'!$C$8</definedName>
    <definedName name="SMIN2">'[1]IMPUESTOS NORMAS'!$B$6</definedName>
    <definedName name="SMIN3">'[1]IMPUESTOS NORMAS'!$B$7</definedName>
    <definedName name="TSS">[1]Hoja2!$B$3</definedName>
    <definedName name="VAFN3">'[1]IMPUESTOS NORMAS'!$F$7</definedName>
    <definedName name="VAFN4">'[1]IMPUESTOS NORMAS'!$F$8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" i="4" l="1"/>
  <c r="M11" i="4"/>
  <c r="M12" i="4"/>
  <c r="M13" i="4"/>
  <c r="M14" i="4"/>
  <c r="M15" i="4"/>
  <c r="M16" i="4"/>
  <c r="M17" i="4"/>
  <c r="M18" i="4"/>
  <c r="M19" i="4"/>
  <c r="M20" i="4"/>
  <c r="G21" i="4"/>
  <c r="H21" i="4"/>
  <c r="I21" i="4"/>
  <c r="J21" i="4"/>
  <c r="K21" i="4"/>
  <c r="L21" i="4"/>
  <c r="J20" i="4" a="1"/>
  <c r="J20" i="4" s="1"/>
  <c r="K20" i="4" s="1"/>
  <c r="I20" i="4"/>
  <c r="H20" i="4"/>
  <c r="J19" i="4" a="1"/>
  <c r="J19" i="4" s="1"/>
  <c r="K19" i="4" s="1"/>
  <c r="I19" i="4"/>
  <c r="H19" i="4"/>
  <c r="J18" i="4" a="1"/>
  <c r="J18" i="4" s="1"/>
  <c r="K18" i="4" s="1"/>
  <c r="I18" i="4"/>
  <c r="H18" i="4"/>
  <c r="J17" i="4" a="1"/>
  <c r="J17" i="4" s="1"/>
  <c r="K17" i="4" s="1"/>
  <c r="I17" i="4"/>
  <c r="H17" i="4"/>
  <c r="J16" i="4" a="1"/>
  <c r="J16" i="4" s="1"/>
  <c r="K16" i="4" s="1"/>
  <c r="I16" i="4"/>
  <c r="H16" i="4"/>
  <c r="J15" i="4" a="1"/>
  <c r="J15" i="4" s="1"/>
  <c r="K15" i="4" s="1"/>
  <c r="I15" i="4"/>
  <c r="H15" i="4"/>
  <c r="J14" i="4" a="1"/>
  <c r="J14" i="4" s="1"/>
  <c r="K14" i="4" s="1"/>
  <c r="I14" i="4"/>
  <c r="H14" i="4"/>
  <c r="J13" i="4" a="1"/>
  <c r="J13" i="4" s="1"/>
  <c r="K13" i="4" s="1"/>
  <c r="I13" i="4"/>
  <c r="H13" i="4"/>
  <c r="J12" i="4" a="1"/>
  <c r="J12" i="4" s="1"/>
  <c r="K12" i="4" s="1"/>
  <c r="I12" i="4"/>
  <c r="H12" i="4"/>
  <c r="J11" i="4" a="1"/>
  <c r="J11" i="4" s="1"/>
  <c r="K11" i="4" s="1"/>
  <c r="I11" i="4"/>
  <c r="H11" i="4"/>
  <c r="J10" i="4" a="1"/>
  <c r="J10" i="4" s="1"/>
  <c r="K10" i="4" s="1"/>
  <c r="I10" i="4"/>
  <c r="H10" i="4"/>
  <c r="M9" i="4"/>
  <c r="J9" i="4" a="1"/>
  <c r="J9" i="4" s="1"/>
  <c r="K9" i="4" s="1"/>
  <c r="I9" i="4"/>
  <c r="H9" i="4"/>
  <c r="M21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<sst xmlns="http://schemas.openxmlformats.org/spreadsheetml/2006/main" count="78" uniqueCount="51">
  <si>
    <t>INSTITUTO TECNICO SUPERIOR COMUNITARIO ITSC</t>
  </si>
  <si>
    <t>DIRECCION DE GESTION HUMANA</t>
  </si>
  <si>
    <t>EMPLEADO</t>
  </si>
  <si>
    <t>CARGO</t>
  </si>
  <si>
    <t>GENERO</t>
  </si>
  <si>
    <t>ESTATUS</t>
  </si>
  <si>
    <t>DIRECCION/ DEPARTAMENTO</t>
  </si>
  <si>
    <t>SUELDO BASE</t>
  </si>
  <si>
    <t>AFP</t>
  </si>
  <si>
    <t>SFS</t>
  </si>
  <si>
    <t>SB</t>
  </si>
  <si>
    <t>ISR</t>
  </si>
  <si>
    <t>TOTAL DESC.</t>
  </si>
  <si>
    <t>SUELDO NETO</t>
  </si>
  <si>
    <t>M</t>
  </si>
  <si>
    <t>F</t>
  </si>
  <si>
    <t xml:space="preserve">No  </t>
  </si>
  <si>
    <t>RECTORIA</t>
  </si>
  <si>
    <t>VICERECTORIA ADMINISTRATIVA Y FINACIERA</t>
  </si>
  <si>
    <t>FIJO</t>
  </si>
  <si>
    <t>DIRECCION DE INFORMATICA</t>
  </si>
  <si>
    <t>ASESOR</t>
  </si>
  <si>
    <t xml:space="preserve">FIJO </t>
  </si>
  <si>
    <t>JEAN CARLOS ELIAN GONZALEZ CABRERA</t>
  </si>
  <si>
    <t>SANTO DOMINGO DE GUZMAN HENRIQUEZ DI</t>
  </si>
  <si>
    <t>OVELIS MORENO GUZMAN</t>
  </si>
  <si>
    <t>FRANK DERICK DE OLEO BETANCES</t>
  </si>
  <si>
    <t>JOSE LUIS CONCEPCION PEREZ</t>
  </si>
  <si>
    <t>JOSE BOLIVAR CUEVAS MOJICA</t>
  </si>
  <si>
    <t>RANDY FRANCISCO CONTRERAS LEREBOURS</t>
  </si>
  <si>
    <t>KARINA MAXIEL FELIX OZUNA</t>
  </si>
  <si>
    <t>LUIS FELIPE MARTINEZ SANCHEZ</t>
  </si>
  <si>
    <t>THOMAS CABA TEJADA</t>
  </si>
  <si>
    <t>REYNARDO GERALDINI PEREZ CUEVAS</t>
  </si>
  <si>
    <t>SILVIA CAROLINA HENRY GUANTE</t>
  </si>
  <si>
    <t>ASISTENTE</t>
  </si>
  <si>
    <t>DIR. DE COMUNICACIONES</t>
  </si>
  <si>
    <t>ENC.DEPTO. DE OPERACIONES TIC</t>
  </si>
  <si>
    <t>ENC.DEP. ADMINISTRATIVO</t>
  </si>
  <si>
    <t>BEDEL</t>
  </si>
  <si>
    <t>AUX. ADMINISTRATIVO</t>
  </si>
  <si>
    <t>ENC. DEPTO. SEG. Y MON. TIC</t>
  </si>
  <si>
    <t>ANALISTA DE SIST. INFORMATICOS</t>
  </si>
  <si>
    <t>SOPORTE TECN.INFORMATICO</t>
  </si>
  <si>
    <t>ENC. DIVISION DOCENTE</t>
  </si>
  <si>
    <t>ANALISTA DE VINC.EMPRESARIAL</t>
  </si>
  <si>
    <t>VICERECTORIA ACADEMICA</t>
  </si>
  <si>
    <t>VICERRECTORIA VINCULACION Y EXTENSION</t>
  </si>
  <si>
    <t>NOMINA ADICIONAL ADMINISTRATIVA ABRIL  2023</t>
  </si>
  <si>
    <t xml:space="preserve"> IRIS RAMIREZ, M.A. </t>
  </si>
  <si>
    <t>Dirección de Gestión Humana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</si>
</sst>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D$&quot;#,##0.00"/>
  </numFmts>
  <fonts count="7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lgerian"/>
      <family val="5"/>
    </font>
    <font>
      <b/>
      <sz val="8"/>
      <color theme="1"/>
      <name val="Book Antiqua"/>
      <family val="1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4" fillId="0" borderId="1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4" fontId="4" fillId="0" borderId="15" xfId="0" applyNumberFormat="1" applyFont="1" applyBorder="1" applyAlignment="1">
      <alignment horizontal="center"/>
    </xf>
    <xf numFmtId="0" fontId="1" fillId="0" borderId="3" xfId="0" applyFont="1" applyBorder="1"/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wrapText="1"/>
    </xf>
    <xf numFmtId="164" fontId="1" fillId="0" borderId="3" xfId="0" applyNumberFormat="1" applyFont="1" applyBorder="1"/>
    <xf numFmtId="164" fontId="1" fillId="0" borderId="3" xfId="0" applyNumberFormat="1" applyFont="1" applyBorder="1" applyAlignment="1">
      <alignment horizontal="right"/>
    </xf>
    <xf numFmtId="164" fontId="1" fillId="0" borderId="5" xfId="0" applyNumberFormat="1" applyFont="1" applyBorder="1"/>
    <xf numFmtId="0" fontId="1" fillId="0" borderId="4" xfId="0" applyFont="1" applyBorder="1"/>
    <xf numFmtId="0" fontId="1" fillId="0" borderId="2" xfId="0" applyFont="1" applyBorder="1"/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164" fontId="1" fillId="0" borderId="4" xfId="0" applyNumberFormat="1" applyFont="1" applyBorder="1"/>
    <xf numFmtId="164" fontId="1" fillId="0" borderId="4" xfId="0" applyNumberFormat="1" applyFont="1" applyBorder="1" applyAlignment="1">
      <alignment horizontal="right"/>
    </xf>
    <xf numFmtId="0" fontId="1" fillId="0" borderId="6" xfId="0" applyFont="1" applyBorder="1"/>
    <xf numFmtId="0" fontId="1" fillId="0" borderId="14" xfId="0" applyFont="1" applyBorder="1" applyAlignment="1">
      <alignment horizontal="center"/>
    </xf>
    <xf numFmtId="164" fontId="1" fillId="0" borderId="7" xfId="0" applyNumberFormat="1" applyFont="1" applyBorder="1"/>
    <xf numFmtId="164" fontId="1" fillId="0" borderId="7" xfId="0" applyNumberFormat="1" applyFont="1" applyBorder="1" applyAlignment="1">
      <alignment horizontal="right"/>
    </xf>
    <xf numFmtId="164" fontId="5" fillId="0" borderId="12" xfId="0" applyNumberFormat="1" applyFont="1" applyBorder="1"/>
    <xf numFmtId="164" fontId="5" fillId="0" borderId="13" xfId="0" applyNumberFormat="1" applyFont="1" applyBorder="1"/>
    <xf numFmtId="164" fontId="5" fillId="0" borderId="11" xfId="0" applyNumberFormat="1" applyFont="1" applyBorder="1"/>
    <xf numFmtId="0" fontId="6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9" xfId="0" applyFont="1" applyBorder="1" applyAlignment="1">
      <alignment horizontal="center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1038225</xdr:colOff>
      <xdr:row>0</xdr:row>
      <xdr:rowOff>76200</xdr:rowOff>
    </xdr:from>
    <xdr:to>
      <xdr:col>5</xdr:col>
      <xdr:colOff>1593009</xdr:colOff>
      <xdr:row>3</xdr:row>
      <xdr:rowOff>4615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C008217-3B14-9553-07CA-1B6387A443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00" y="76200"/>
          <a:ext cx="554784" cy="4999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ruth.james\Desktop\Copia%20de%20NOMINAS%20PARA%20EL%20RAI%20Diciembre%202022_.xlsx" TargetMode="External"/><Relationship Id="rId1" Type="http://schemas.openxmlformats.org/officeDocument/2006/relationships/externalLinkPath" Target="file:///C:\Users\ruth.james\Desktop\Copia%20de%20NOMINAS%20PARA%20EL%20RAI%20Diciembre%202022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MPUESTOS NORMAS"/>
      <sheetName val="ADVA"/>
      <sheetName val="Hoja2"/>
      <sheetName val="DOCENTE"/>
      <sheetName val="MILITAR"/>
      <sheetName val="Hoja1"/>
    </sheetNames>
    <sheetDataSet>
      <sheetData sheetId="0" refreshError="1">
        <row r="5">
          <cell r="C5">
            <v>416220</v>
          </cell>
        </row>
        <row r="6">
          <cell r="B6">
            <v>416220.01</v>
          </cell>
          <cell r="C6">
            <v>624329</v>
          </cell>
          <cell r="D6">
            <v>0.15</v>
          </cell>
        </row>
        <row r="7">
          <cell r="B7">
            <v>624329.01</v>
          </cell>
          <cell r="C7">
            <v>867123</v>
          </cell>
          <cell r="D7">
            <v>0.2</v>
          </cell>
          <cell r="F7">
            <v>31216</v>
          </cell>
        </row>
        <row r="8">
          <cell r="C8">
            <v>867123.01</v>
          </cell>
          <cell r="D8">
            <v>0.25</v>
          </cell>
          <cell r="F8">
            <v>79776</v>
          </cell>
        </row>
      </sheetData>
      <sheetData sheetId="1" refreshError="1"/>
      <sheetData sheetId="2" refreshError="1">
        <row r="3">
          <cell r="B3">
            <v>5.91E-2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8665F-EFD4-456E-8892-D3CE2F10164E}">
  <dimension ref="A4:M25"/>
  <sheetViews>
    <sheetView tabSelected="1" workbookViewId="0">
      <selection activeCell="A4" sqref="A4:M4"/>
    </sheetView>
  </sheetViews>
  <sheetFormatPr baseColWidth="10" defaultRowHeight="15" x14ac:dyDescent="0.25"/>
  <cols>
    <col min="1" max="1" width="3.85546875" style="26" customWidth="1"/>
    <col min="2" max="2" width="24.28515625" customWidth="1"/>
    <col min="3" max="3" width="16.42578125" customWidth="1"/>
    <col min="4" max="4" width="8.7109375" customWidth="1"/>
    <col min="5" max="5" width="9.140625" customWidth="1"/>
    <col min="6" max="6" width="24.5703125" customWidth="1"/>
    <col min="7" max="7" width="13.5703125" bestFit="1" customWidth="1"/>
    <col min="8" max="9" width="12.5703125" bestFit="1" customWidth="1"/>
    <col min="10" max="10" width="13.5703125" bestFit="1" customWidth="1"/>
    <col min="11" max="11" width="12.5703125" bestFit="1" customWidth="1"/>
    <col min="12" max="12" width="15" customWidth="1"/>
    <col min="13" max="13" width="14.85546875" customWidth="1"/>
  </cols>
  <sheetData>
    <row r="4" spans="1:13" ht="15.75" customHeight="1" x14ac:dyDescent="0.25">
      <c r="A4" s="27" t="s"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</row>
    <row r="5" spans="1:13" ht="15.75" customHeight="1" x14ac:dyDescent="0.3">
      <c r="A5" s="28" t="s">
        <v>1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</row>
    <row r="6" spans="1:13" ht="17.25" customHeight="1" thickBot="1" x14ac:dyDescent="0.35">
      <c r="A6" s="29" t="s">
        <v>48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</row>
    <row r="7" spans="1:13" ht="15.75" customHeight="1" thickBot="1" x14ac:dyDescent="0.3"/>
    <row r="8" spans="1:13" ht="15.75" customHeight="1" thickBot="1" x14ac:dyDescent="0.3">
      <c r="A8" s="1" t="s">
        <v>16</v>
      </c>
      <c r="B8" s="1" t="s">
        <v>2</v>
      </c>
      <c r="C8" s="1" t="s">
        <v>3</v>
      </c>
      <c r="D8" s="1" t="s">
        <v>4</v>
      </c>
      <c r="E8" s="2" t="s">
        <v>5</v>
      </c>
      <c r="F8" s="3" t="s">
        <v>6</v>
      </c>
      <c r="G8" s="1" t="s">
        <v>7</v>
      </c>
      <c r="H8" s="4" t="s">
        <v>8</v>
      </c>
      <c r="I8" s="1" t="s">
        <v>9</v>
      </c>
      <c r="J8" s="1" t="s">
        <v>10</v>
      </c>
      <c r="K8" s="1" t="s">
        <v>11</v>
      </c>
      <c r="L8" s="5" t="s">
        <v>12</v>
      </c>
      <c r="M8" s="1" t="s">
        <v>13</v>
      </c>
    </row>
    <row r="9" spans="1:13" ht="15" customHeight="1" x14ac:dyDescent="0.25">
      <c r="A9" s="7">
        <v>1</v>
      </c>
      <c r="B9" s="18" t="s">
        <v>23</v>
      </c>
      <c r="C9" s="6" t="s">
        <v>35</v>
      </c>
      <c r="D9" s="19" t="s">
        <v>14</v>
      </c>
      <c r="E9" s="8" t="s">
        <v>19</v>
      </c>
      <c r="F9" s="6" t="s">
        <v>17</v>
      </c>
      <c r="G9" s="9">
        <v>45000</v>
      </c>
      <c r="H9" s="9">
        <f t="shared" ref="H9:H20" si="0">2.87%*G9</f>
        <v>1291.5</v>
      </c>
      <c r="I9" s="9">
        <f t="shared" ref="I9:I20" si="1">3.04%*G9</f>
        <v>1368</v>
      </c>
      <c r="J9" s="9" cm="1">
        <f t="array" ref="J9">G9-(G9*TSS)</f>
        <v>42340.5</v>
      </c>
      <c r="K9" s="10">
        <f t="shared" ref="K9:K12" si="2">IF((J9*12)&lt;=SMAX,0,IF(AND((J9*12)&gt;=SMIN2,(J9*12)&lt;=SMAXN2),(((J9*12)-SMIN2)*PORCN1)/12,IF(AND((J9*12)&gt;=SMIN3,(J9*12)&lt;=SMAXN3),(((((J9*12)-SMIN3)*PORCN2)+VAFN3)/12),(((((J9*12)-SMAXN4)*PORCN3)+VAFN4)/12))))</f>
        <v>1148.3248749999998</v>
      </c>
      <c r="L9" s="9">
        <v>3807.83</v>
      </c>
      <c r="M9" s="11">
        <f t="shared" ref="M9:M20" si="3">+G9-L9</f>
        <v>41192.17</v>
      </c>
    </row>
    <row r="10" spans="1:13" ht="15" customHeight="1" x14ac:dyDescent="0.25">
      <c r="A10" s="7">
        <v>2</v>
      </c>
      <c r="B10" s="18" t="s">
        <v>24</v>
      </c>
      <c r="C10" s="6" t="s">
        <v>21</v>
      </c>
      <c r="D10" s="19" t="s">
        <v>14</v>
      </c>
      <c r="E10" s="8" t="s">
        <v>19</v>
      </c>
      <c r="F10" s="6" t="s">
        <v>17</v>
      </c>
      <c r="G10" s="9">
        <v>130000</v>
      </c>
      <c r="H10" s="9">
        <f t="shared" si="0"/>
        <v>3731</v>
      </c>
      <c r="I10" s="9">
        <f t="shared" si="1"/>
        <v>3952</v>
      </c>
      <c r="J10" s="9" cm="1">
        <f t="array" ref="J10">G10-(G10*TSS)</f>
        <v>122317</v>
      </c>
      <c r="K10" s="10">
        <f t="shared" si="2"/>
        <v>19162.187291666665</v>
      </c>
      <c r="L10" s="9">
        <v>26845.19</v>
      </c>
      <c r="M10" s="11">
        <f t="shared" si="3"/>
        <v>103154.81</v>
      </c>
    </row>
    <row r="11" spans="1:13" ht="15" customHeight="1" x14ac:dyDescent="0.25">
      <c r="A11" s="7">
        <v>3</v>
      </c>
      <c r="B11" s="18" t="s">
        <v>25</v>
      </c>
      <c r="C11" s="6" t="s">
        <v>36</v>
      </c>
      <c r="D11" s="19" t="s">
        <v>15</v>
      </c>
      <c r="E11" s="8" t="s">
        <v>19</v>
      </c>
      <c r="F11" s="6" t="s">
        <v>17</v>
      </c>
      <c r="G11" s="9">
        <v>110000</v>
      </c>
      <c r="H11" s="9">
        <f t="shared" si="0"/>
        <v>3157</v>
      </c>
      <c r="I11" s="9">
        <f t="shared" si="1"/>
        <v>3344</v>
      </c>
      <c r="J11" s="9" cm="1">
        <f t="array" ref="J11">G11-(G11*TSS)</f>
        <v>103499</v>
      </c>
      <c r="K11" s="10">
        <f t="shared" si="2"/>
        <v>14457.687291666667</v>
      </c>
      <c r="L11" s="9">
        <v>20958.689999999999</v>
      </c>
      <c r="M11" s="11">
        <f t="shared" si="3"/>
        <v>89041.31</v>
      </c>
    </row>
    <row r="12" spans="1:13" ht="15" customHeight="1" x14ac:dyDescent="0.25">
      <c r="A12" s="7">
        <v>4</v>
      </c>
      <c r="B12" s="18" t="s">
        <v>26</v>
      </c>
      <c r="C12" s="6" t="s">
        <v>37</v>
      </c>
      <c r="D12" s="19" t="s">
        <v>14</v>
      </c>
      <c r="E12" s="8" t="s">
        <v>19</v>
      </c>
      <c r="F12" s="6" t="s">
        <v>20</v>
      </c>
      <c r="G12" s="9">
        <v>90000</v>
      </c>
      <c r="H12" s="9">
        <f t="shared" si="0"/>
        <v>2583</v>
      </c>
      <c r="I12" s="9">
        <f t="shared" si="1"/>
        <v>2736</v>
      </c>
      <c r="J12" s="9" cm="1">
        <f t="array" ref="J12">G12-(G12*TSS)</f>
        <v>84681</v>
      </c>
      <c r="K12" s="10">
        <f t="shared" si="2"/>
        <v>9753.1872916666671</v>
      </c>
      <c r="L12" s="9">
        <v>15072.19</v>
      </c>
      <c r="M12" s="11">
        <f t="shared" si="3"/>
        <v>74927.81</v>
      </c>
    </row>
    <row r="13" spans="1:13" ht="15" customHeight="1" x14ac:dyDescent="0.25">
      <c r="A13" s="7">
        <v>5</v>
      </c>
      <c r="B13" s="6" t="s">
        <v>27</v>
      </c>
      <c r="C13" s="6" t="s">
        <v>38</v>
      </c>
      <c r="D13" s="7" t="s">
        <v>14</v>
      </c>
      <c r="E13" s="8" t="s">
        <v>22</v>
      </c>
      <c r="F13" s="6" t="s">
        <v>18</v>
      </c>
      <c r="G13" s="9">
        <v>110000</v>
      </c>
      <c r="H13" s="9">
        <f t="shared" si="0"/>
        <v>3157</v>
      </c>
      <c r="I13" s="9">
        <f t="shared" si="1"/>
        <v>3344</v>
      </c>
      <c r="J13" s="9" cm="1">
        <f t="array" ref="J13">G13-(G13*TSS)</f>
        <v>103499</v>
      </c>
      <c r="K13" s="10">
        <f>IF((J13*12)&lt;=SMAX,0,IF(AND((J13*12)&gt;=SMIN2,(J13*12)&lt;=SMAXN2),(((J13*12)-SMIN2)*PORCN1)/12,IF(AND((J13*12)&gt;=SMIN3,(J13*12)&lt;=SMAXN3),(((((J13*12)-SMIN3)*PORCN2)+VAFN3)/12),(((((J13*12)-SMAXN4)*PORCN3)+VAFN4)/12))))</f>
        <v>14457.687291666667</v>
      </c>
      <c r="L13" s="9">
        <v>20958.689999999999</v>
      </c>
      <c r="M13" s="11">
        <f t="shared" si="3"/>
        <v>89041.31</v>
      </c>
    </row>
    <row r="14" spans="1:13" ht="15" customHeight="1" x14ac:dyDescent="0.25">
      <c r="A14" s="7">
        <v>6</v>
      </c>
      <c r="B14" s="6" t="s">
        <v>28</v>
      </c>
      <c r="C14" s="6" t="s">
        <v>39</v>
      </c>
      <c r="D14" s="7" t="s">
        <v>14</v>
      </c>
      <c r="E14" s="8" t="s">
        <v>19</v>
      </c>
      <c r="F14" s="6" t="s">
        <v>46</v>
      </c>
      <c r="G14" s="9">
        <v>26000</v>
      </c>
      <c r="H14" s="9">
        <f t="shared" si="0"/>
        <v>746.2</v>
      </c>
      <c r="I14" s="9">
        <f t="shared" si="1"/>
        <v>790.4</v>
      </c>
      <c r="J14" s="9" cm="1">
        <f t="array" ref="J14">G14-(G14*TSS)</f>
        <v>24463.4</v>
      </c>
      <c r="K14" s="10">
        <f>IF((J14*12)&lt;=SMAX,0,IF(AND((J14*12)&gt;=SMIN2,(J14*12)&lt;=SMAXN2),(((J14*12)-SMIN2)*PORCN1)/12,IF(AND((J14*12)&gt;=SMIN3,(J14*12)&lt;=SMAXN3),(((((J14*12)-SMIN3)*PORCN2)+VAFN3)/12),(((((J14*12)-SMAXN4)*PORCN3)+VAFN4)/12))))</f>
        <v>0</v>
      </c>
      <c r="L14" s="9">
        <v>1536.6</v>
      </c>
      <c r="M14" s="11">
        <f t="shared" si="3"/>
        <v>24463.4</v>
      </c>
    </row>
    <row r="15" spans="1:13" ht="15" customHeight="1" x14ac:dyDescent="0.25">
      <c r="A15" s="7">
        <v>7</v>
      </c>
      <c r="B15" s="6" t="s">
        <v>29</v>
      </c>
      <c r="C15" s="6" t="s">
        <v>40</v>
      </c>
      <c r="D15" s="7" t="s">
        <v>14</v>
      </c>
      <c r="E15" s="8" t="s">
        <v>19</v>
      </c>
      <c r="F15" s="6" t="s">
        <v>18</v>
      </c>
      <c r="G15" s="9">
        <v>31500</v>
      </c>
      <c r="H15" s="9">
        <f t="shared" si="0"/>
        <v>904.05</v>
      </c>
      <c r="I15" s="9">
        <f t="shared" si="1"/>
        <v>957.6</v>
      </c>
      <c r="J15" s="9" cm="1">
        <f t="array" ref="J15">G15-(G15*TSS)</f>
        <v>29638.35</v>
      </c>
      <c r="K15" s="10">
        <f>IF((J15*12)&lt;=SMAX,0,IF(AND((J15*12)&gt;=SMIN2,(J15*12)&lt;=SMAXN2),(((J15*12)-SMIN2)*PORCN1)/12,IF(AND((J15*12)&gt;=SMIN3,(J15*12)&lt;=SMAXN3),(((((J15*12)-SMIN3)*PORCN2)+VAFN3)/12),(((((J15*12)-SMAXN4)*PORCN3)+VAFN4)/12))))</f>
        <v>0</v>
      </c>
      <c r="L15" s="9">
        <v>1861.65</v>
      </c>
      <c r="M15" s="11">
        <f t="shared" si="3"/>
        <v>29638.35</v>
      </c>
    </row>
    <row r="16" spans="1:13" ht="15" customHeight="1" x14ac:dyDescent="0.25">
      <c r="A16" s="7">
        <v>8</v>
      </c>
      <c r="B16" s="6" t="s">
        <v>30</v>
      </c>
      <c r="C16" s="6" t="s">
        <v>41</v>
      </c>
      <c r="D16" s="7" t="s">
        <v>15</v>
      </c>
      <c r="E16" s="7" t="s">
        <v>19</v>
      </c>
      <c r="F16" s="6" t="s">
        <v>20</v>
      </c>
      <c r="G16" s="9">
        <v>100000</v>
      </c>
      <c r="H16" s="9">
        <f t="shared" si="0"/>
        <v>2870</v>
      </c>
      <c r="I16" s="9">
        <f t="shared" si="1"/>
        <v>3040</v>
      </c>
      <c r="J16" s="9" cm="1">
        <f t="array" ref="J16">G16-(G16*TSS)</f>
        <v>94090</v>
      </c>
      <c r="K16" s="10">
        <f t="shared" ref="K16:K20" si="4">IF((J16*12)&lt;=SMAX,0,IF(AND((J16*12)&gt;=SMIN2,(J16*12)&lt;=SMAXN2),(((J16*12)-SMIN2)*PORCN1)/12,IF(AND((J16*12)&gt;=SMIN3,(J16*12)&lt;=SMAXN3),(((((J16*12)-SMIN3)*PORCN2)+VAFN3)/12),(((((J16*12)-SMAXN4)*PORCN3)+VAFN4)/12))))</f>
        <v>12105.437291666667</v>
      </c>
      <c r="L16" s="9">
        <v>18015.439999999999</v>
      </c>
      <c r="M16" s="11">
        <f t="shared" si="3"/>
        <v>81984.56</v>
      </c>
    </row>
    <row r="17" spans="1:13" ht="15" customHeight="1" x14ac:dyDescent="0.25">
      <c r="A17" s="7">
        <v>9</v>
      </c>
      <c r="B17" s="13" t="s">
        <v>31</v>
      </c>
      <c r="C17" s="6" t="s">
        <v>42</v>
      </c>
      <c r="D17" s="14" t="s">
        <v>14</v>
      </c>
      <c r="E17" s="15" t="s">
        <v>19</v>
      </c>
      <c r="F17" s="12" t="s">
        <v>20</v>
      </c>
      <c r="G17" s="16">
        <v>75000</v>
      </c>
      <c r="H17" s="16">
        <f t="shared" si="0"/>
        <v>2152.5</v>
      </c>
      <c r="I17" s="16">
        <f t="shared" si="1"/>
        <v>2280</v>
      </c>
      <c r="J17" s="16" cm="1">
        <f t="array" ref="J17">G17-(G17*TSS)</f>
        <v>70567.5</v>
      </c>
      <c r="K17" s="17">
        <f t="shared" si="4"/>
        <v>6309.3498333333337</v>
      </c>
      <c r="L17" s="9">
        <v>10741.85</v>
      </c>
      <c r="M17" s="11">
        <f t="shared" si="3"/>
        <v>64258.15</v>
      </c>
    </row>
    <row r="18" spans="1:13" ht="15" customHeight="1" x14ac:dyDescent="0.25">
      <c r="A18" s="7">
        <v>10</v>
      </c>
      <c r="B18" s="18" t="s">
        <v>32</v>
      </c>
      <c r="C18" s="6" t="s">
        <v>43</v>
      </c>
      <c r="D18" s="19" t="s">
        <v>14</v>
      </c>
      <c r="E18" s="7" t="s">
        <v>19</v>
      </c>
      <c r="F18" s="6" t="s">
        <v>20</v>
      </c>
      <c r="G18" s="9">
        <v>25000</v>
      </c>
      <c r="H18" s="9">
        <f t="shared" si="0"/>
        <v>717.5</v>
      </c>
      <c r="I18" s="9">
        <f t="shared" si="1"/>
        <v>760</v>
      </c>
      <c r="J18" s="9" cm="1">
        <f t="array" ref="J18">G18-(G18*TSS)</f>
        <v>23522.5</v>
      </c>
      <c r="K18" s="10">
        <f t="shared" si="4"/>
        <v>0</v>
      </c>
      <c r="L18" s="9">
        <v>1477.5</v>
      </c>
      <c r="M18" s="11">
        <f t="shared" si="3"/>
        <v>23522.5</v>
      </c>
    </row>
    <row r="19" spans="1:13" ht="15" customHeight="1" x14ac:dyDescent="0.25">
      <c r="A19" s="7">
        <v>11</v>
      </c>
      <c r="B19" s="18" t="s">
        <v>33</v>
      </c>
      <c r="C19" s="6" t="s">
        <v>44</v>
      </c>
      <c r="D19" s="19" t="s">
        <v>14</v>
      </c>
      <c r="E19" s="7" t="s">
        <v>19</v>
      </c>
      <c r="F19" s="6" t="s">
        <v>46</v>
      </c>
      <c r="G19" s="9">
        <v>90000</v>
      </c>
      <c r="H19" s="9">
        <f t="shared" si="0"/>
        <v>2583</v>
      </c>
      <c r="I19" s="9">
        <f t="shared" si="1"/>
        <v>2736</v>
      </c>
      <c r="J19" s="9" cm="1">
        <f t="array" ref="J19">G19-(G19*TSS)</f>
        <v>84681</v>
      </c>
      <c r="K19" s="10">
        <f t="shared" si="4"/>
        <v>9753.1872916666671</v>
      </c>
      <c r="L19" s="9">
        <v>15072.19</v>
      </c>
      <c r="M19" s="11">
        <f t="shared" si="3"/>
        <v>74927.81</v>
      </c>
    </row>
    <row r="20" spans="1:13" ht="15" customHeight="1" thickBot="1" x14ac:dyDescent="0.3">
      <c r="A20" s="7">
        <v>12</v>
      </c>
      <c r="B20" s="18" t="s">
        <v>34</v>
      </c>
      <c r="C20" s="6" t="s">
        <v>45</v>
      </c>
      <c r="D20" s="19" t="s">
        <v>15</v>
      </c>
      <c r="E20" s="7" t="s">
        <v>19</v>
      </c>
      <c r="F20" s="6" t="s">
        <v>47</v>
      </c>
      <c r="G20" s="20">
        <v>35000</v>
      </c>
      <c r="H20" s="20">
        <f t="shared" si="0"/>
        <v>1004.5</v>
      </c>
      <c r="I20" s="20">
        <f t="shared" si="1"/>
        <v>1064</v>
      </c>
      <c r="J20" s="20" cm="1">
        <f t="array" ref="J20">G20-(G20*TSS)</f>
        <v>32931.5</v>
      </c>
      <c r="K20" s="21">
        <f t="shared" si="4"/>
        <v>0</v>
      </c>
      <c r="L20" s="9">
        <v>2068.5</v>
      </c>
      <c r="M20" s="11">
        <f t="shared" si="3"/>
        <v>32931.5</v>
      </c>
    </row>
    <row r="21" spans="1:13" ht="15.75" thickBot="1" x14ac:dyDescent="0.3">
      <c r="G21" s="22">
        <f t="shared" ref="G21:M21" si="5">SUM(G9:G20)</f>
        <v>867500</v>
      </c>
      <c r="H21" s="23">
        <f t="shared" si="5"/>
        <v>24897.25</v>
      </c>
      <c r="I21" s="23">
        <f t="shared" si="5"/>
        <v>26372</v>
      </c>
      <c r="J21" s="23">
        <f t="shared" si="5"/>
        <v>816230.75</v>
      </c>
      <c r="K21" s="23">
        <f t="shared" si="5"/>
        <v>87147.048458333331</v>
      </c>
      <c r="L21" s="23">
        <f t="shared" si="5"/>
        <v>138416.32000000001</v>
      </c>
      <c r="M21" s="24">
        <f t="shared" si="5"/>
        <v>729083.67999999993</v>
      </c>
    </row>
    <row r="24" spans="1:13" x14ac:dyDescent="0.25">
      <c r="B24" s="25" t="s">
        <v>49</v>
      </c>
    </row>
    <row r="25" spans="1:13" x14ac:dyDescent="0.25">
      <c r="B25" s="25" t="s">
        <v>50</v>
      </c>
    </row>
  </sheetData>
  <mergeCells count="3">
    <mergeCell ref="A4:M4"/>
    <mergeCell ref="A5:M5"/>
    <mergeCell ref="A6:M6"/>
  </mergeCells>
  <conditionalFormatting sqref="B9">
    <cfRule type="duplicateValues" dxfId="7" priority="4"/>
  </conditionalFormatting>
  <conditionalFormatting sqref="B10">
    <cfRule type="duplicateValues" dxfId="6" priority="2"/>
  </conditionalFormatting>
  <conditionalFormatting sqref="B11">
    <cfRule type="duplicateValues" dxfId="5" priority="1"/>
  </conditionalFormatting>
  <conditionalFormatting sqref="B12">
    <cfRule type="duplicateValues" dxfId="4" priority="3"/>
  </conditionalFormatting>
  <conditionalFormatting sqref="B13">
    <cfRule type="duplicateValues" dxfId="3" priority="7"/>
  </conditionalFormatting>
  <conditionalFormatting sqref="B14">
    <cfRule type="duplicateValues" dxfId="2" priority="6"/>
  </conditionalFormatting>
  <conditionalFormatting sqref="B15">
    <cfRule type="duplicateValues" dxfId="1" priority="5"/>
  </conditionalFormatting>
  <conditionalFormatting sqref="B16:B20">
    <cfRule type="duplicateValues" dxfId="0" priority="8"/>
  </conditionalFormatting>
  <pageMargins left="0.25" right="0.25" top="0.75" bottom="0.75" header="0.3" footer="0.3"/>
  <pageSetup paperSize="5" scale="9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0D6C71030D235479EE51807423776A2" ma:contentTypeVersion="12" ma:contentTypeDescription="Crear nuevo documento." ma:contentTypeScope="" ma:versionID="e89b7972971cf530b24957ee19dff8ca">
  <xsd:schema xmlns:xsd="http://www.w3.org/2001/XMLSchema" xmlns:xs="http://www.w3.org/2001/XMLSchema" xmlns:p="http://schemas.microsoft.com/office/2006/metadata/properties" xmlns:ns2="0a0700b3-77ba-4798-8ed3-6bf061f1f59e" xmlns:ns3="14223695-7db8-4fbe-93d0-5443b7b1ff26" targetNamespace="http://schemas.microsoft.com/office/2006/metadata/properties" ma:root="true" ma:fieldsID="8d3f7ffe6f70de6ceceefa96fd1c6af8" ns2:_="" ns3:_="">
    <xsd:import namespace="0a0700b3-77ba-4798-8ed3-6bf061f1f59e"/>
    <xsd:import namespace="14223695-7db8-4fbe-93d0-5443b7b1ff2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0700b3-77ba-4798-8ed3-6bf061f1f59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c32f1e4b-ddd3-4cdc-8f21-bc4b7e8847e0}" ma:internalName="TaxCatchAll" ma:showField="CatchAllData" ma:web="0a0700b3-77ba-4798-8ed3-6bf061f1f5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223695-7db8-4fbe-93d0-5443b7b1ff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4bb2255c-d137-4afe-969c-0f87c084dc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5E8369-8828-47EE-BA06-42583D407E6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D82481-9FC1-45BA-AE34-A4E1C96514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0700b3-77ba-4798-8ed3-6bf061f1f59e"/>
    <ds:schemaRef ds:uri="14223695-7db8-4fbe-93d0-5443b7b1ff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ADICIONAL 1 FIJO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Ruth Alexandra James de Windt</dc:creator>
  <cp:lastModifiedBy>Kirsi A. Capellán Hernández</cp:lastModifiedBy>
  <cp:lastPrinted>2023-05-03T13:37:45Z</cp:lastPrinted>
  <dcterms:created xsi:type="dcterms:W3CDTF">2023-04-17T13:45:41Z</dcterms:created>
  <dcterms:modified xsi:type="dcterms:W3CDTF">2025-09-04T18:00:41Z</dcterms:modified>
</cp:coreProperties>
</file>