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mbeddings/oleObject1.bin" ContentType="application/vnd.openxmlformats-officedocument.oleObject"/>
  <Override PartName="/xl/embeddings/oleObject2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jose_concepcion_itsc_edu_do/Documents/"/>
    </mc:Choice>
  </mc:AlternateContent>
  <xr:revisionPtr revIDLastSave="0" documentId="8_{8F2A3786-CB98-4B98-A189-F917706A94DE}" xr6:coauthVersionLast="47" xr6:coauthVersionMax="47" xr10:uidLastSave="{00000000-0000-0000-0000-000000000000}"/>
  <bookViews>
    <workbookView xWindow="-108" yWindow="-108" windowWidth="23256" windowHeight="12576" tabRatio="749" firstSheet="1" activeTab="1" xr2:uid="{C504BAA7-DAD9-4D02-8EE3-D097DEC43475}"/>
  </bookViews>
  <sheets>
    <sheet name="Octubre Diciembre 2022 " sheetId="3" r:id="rId1"/>
    <sheet name="ENERO 2023" sheetId="4" r:id="rId2"/>
  </sheets>
  <definedNames>
    <definedName name="_xlnm._FilterDatabase" localSheetId="1" hidden="1">'ENERO 2023'!$A$6:$A$6</definedName>
    <definedName name="_xlnm._FilterDatabase" localSheetId="0" hidden="1">'Octubre Diciembre 2022 '!$A$6:$A$6</definedName>
    <definedName name="_xlnm.Print_Area" localSheetId="1">'ENERO 2023'!$A:$O</definedName>
    <definedName name="_xlnm.Print_Titles" localSheetId="1">'ENERO 2023'!$1:$6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4" l="1"/>
  <c r="N21" i="4" s="1"/>
  <c r="I105" i="4"/>
  <c r="I352" i="4"/>
  <c r="I323" i="4"/>
  <c r="I209" i="4"/>
  <c r="I270" i="4"/>
  <c r="I211" i="4"/>
  <c r="I27" i="4"/>
  <c r="I24" i="4"/>
  <c r="I108" i="4"/>
  <c r="I134" i="4"/>
  <c r="I200" i="4"/>
  <c r="I215" i="4"/>
  <c r="I285" i="4"/>
  <c r="I248" i="4"/>
  <c r="I229" i="4"/>
  <c r="I97" i="4"/>
  <c r="I67" i="4"/>
  <c r="I20" i="4"/>
  <c r="I241" i="4"/>
  <c r="I203" i="4"/>
  <c r="I228" i="4"/>
  <c r="I286" i="4"/>
  <c r="J356" i="4"/>
  <c r="L356" i="4"/>
  <c r="M356" i="4"/>
  <c r="N356" i="4"/>
  <c r="J357" i="4"/>
  <c r="L357" i="4"/>
  <c r="M357" i="4"/>
  <c r="N357" i="4"/>
  <c r="J358" i="4"/>
  <c r="L358" i="4"/>
  <c r="M358" i="4"/>
  <c r="N358" i="4"/>
  <c r="I291" i="4"/>
  <c r="I269" i="4"/>
  <c r="I246" i="4"/>
  <c r="I212" i="4"/>
  <c r="I201" i="4"/>
  <c r="I185" i="4"/>
  <c r="I150" i="4"/>
  <c r="I132" i="4"/>
  <c r="I88" i="4"/>
  <c r="J462" i="4"/>
  <c r="L462" i="4"/>
  <c r="M462" i="4"/>
  <c r="N462" i="4"/>
  <c r="J463" i="4"/>
  <c r="L463" i="4"/>
  <c r="M463" i="4"/>
  <c r="N463" i="4"/>
  <c r="J446" i="4"/>
  <c r="L446" i="4"/>
  <c r="M446" i="4"/>
  <c r="N446" i="4"/>
  <c r="J453" i="4"/>
  <c r="L453" i="4"/>
  <c r="M453" i="4"/>
  <c r="N453" i="4"/>
  <c r="J280" i="4"/>
  <c r="L280" i="4"/>
  <c r="M280" i="4"/>
  <c r="N280" i="4"/>
  <c r="J57" i="4"/>
  <c r="L57" i="4"/>
  <c r="M57" i="4"/>
  <c r="N57" i="4"/>
  <c r="J247" i="4"/>
  <c r="L247" i="4"/>
  <c r="M247" i="4"/>
  <c r="N247" i="4"/>
  <c r="J316" i="4"/>
  <c r="L316" i="4"/>
  <c r="M316" i="4"/>
  <c r="N316" i="4"/>
  <c r="J45" i="4"/>
  <c r="L45" i="4"/>
  <c r="M45" i="4"/>
  <c r="N45" i="4"/>
  <c r="J380" i="4"/>
  <c r="L380" i="4"/>
  <c r="M380" i="4"/>
  <c r="N380" i="4"/>
  <c r="J61" i="4"/>
  <c r="L61" i="4"/>
  <c r="M61" i="4"/>
  <c r="N61" i="4"/>
  <c r="J58" i="4"/>
  <c r="L58" i="4"/>
  <c r="M58" i="4"/>
  <c r="N58" i="4"/>
  <c r="L21" i="4"/>
  <c r="M21" i="4"/>
  <c r="J404" i="4"/>
  <c r="L404" i="4"/>
  <c r="M404" i="4"/>
  <c r="N404" i="4"/>
  <c r="J405" i="4"/>
  <c r="L405" i="4"/>
  <c r="M405" i="4"/>
  <c r="N405" i="4"/>
  <c r="J406" i="4"/>
  <c r="L406" i="4"/>
  <c r="M406" i="4"/>
  <c r="N406" i="4"/>
  <c r="J407" i="4"/>
  <c r="L407" i="4"/>
  <c r="M407" i="4"/>
  <c r="N407" i="4"/>
  <c r="J443" i="4"/>
  <c r="L443" i="4"/>
  <c r="M443" i="4"/>
  <c r="N443" i="4"/>
  <c r="J444" i="4"/>
  <c r="L444" i="4"/>
  <c r="M444" i="4"/>
  <c r="N444" i="4"/>
  <c r="J439" i="4"/>
  <c r="L439" i="4"/>
  <c r="M439" i="4"/>
  <c r="N439" i="4"/>
  <c r="J193" i="4"/>
  <c r="L193" i="4"/>
  <c r="M193" i="4"/>
  <c r="N193" i="4"/>
  <c r="J347" i="4"/>
  <c r="L347" i="4"/>
  <c r="M347" i="4"/>
  <c r="N347" i="4"/>
  <c r="J304" i="4"/>
  <c r="L304" i="4"/>
  <c r="M304" i="4"/>
  <c r="N304" i="4"/>
  <c r="J396" i="4"/>
  <c r="L396" i="4"/>
  <c r="M396" i="4"/>
  <c r="N396" i="4"/>
  <c r="J401" i="4"/>
  <c r="L401" i="4"/>
  <c r="M401" i="4"/>
  <c r="N401" i="4"/>
  <c r="J157" i="4"/>
  <c r="L157" i="4"/>
  <c r="M157" i="4"/>
  <c r="N157" i="4"/>
  <c r="J293" i="4"/>
  <c r="L293" i="4"/>
  <c r="M293" i="4"/>
  <c r="N293" i="4"/>
  <c r="J21" i="4" l="1"/>
  <c r="O356" i="4"/>
  <c r="O357" i="4"/>
  <c r="O358" i="4"/>
  <c r="O462" i="4"/>
  <c r="O463" i="4"/>
  <c r="O446" i="4"/>
  <c r="O453" i="4"/>
  <c r="O57" i="4"/>
  <c r="O280" i="4"/>
  <c r="O247" i="4"/>
  <c r="O316" i="4"/>
  <c r="O45" i="4"/>
  <c r="O380" i="4"/>
  <c r="O61" i="4"/>
  <c r="O444" i="4"/>
  <c r="O407" i="4"/>
  <c r="O21" i="4"/>
  <c r="O58" i="4"/>
  <c r="O404" i="4"/>
  <c r="O405" i="4"/>
  <c r="O406" i="4"/>
  <c r="O443" i="4"/>
  <c r="O439" i="4"/>
  <c r="O396" i="4"/>
  <c r="O193" i="4"/>
  <c r="O347" i="4"/>
  <c r="O304" i="4"/>
  <c r="O401" i="4"/>
  <c r="O157" i="4"/>
  <c r="O293" i="4"/>
  <c r="J469" i="4"/>
  <c r="L469" i="4"/>
  <c r="M469" i="4"/>
  <c r="N469" i="4"/>
  <c r="I281" i="4"/>
  <c r="J276" i="4"/>
  <c r="L276" i="4"/>
  <c r="M276" i="4"/>
  <c r="N276" i="4"/>
  <c r="J364" i="4"/>
  <c r="L364" i="4"/>
  <c r="M364" i="4"/>
  <c r="N364" i="4"/>
  <c r="O469" i="4" l="1"/>
  <c r="O276" i="4"/>
  <c r="O364" i="4"/>
  <c r="I64" i="4"/>
  <c r="J67" i="4" l="1"/>
  <c r="N241" i="4"/>
  <c r="J185" i="4"/>
  <c r="N246" i="4"/>
  <c r="J211" i="4"/>
  <c r="N132" i="4"/>
  <c r="N352" i="4"/>
  <c r="N323" i="4"/>
  <c r="J291" i="4"/>
  <c r="J269" i="4"/>
  <c r="I199" i="4"/>
  <c r="J199" i="4" s="1"/>
  <c r="J88" i="4"/>
  <c r="J286" i="4"/>
  <c r="J285" i="4"/>
  <c r="N471" i="4"/>
  <c r="M471" i="4"/>
  <c r="L471" i="4"/>
  <c r="J471" i="4"/>
  <c r="N470" i="4"/>
  <c r="M470" i="4"/>
  <c r="L470" i="4"/>
  <c r="J470" i="4"/>
  <c r="N468" i="4"/>
  <c r="M468" i="4"/>
  <c r="L468" i="4"/>
  <c r="J468" i="4"/>
  <c r="N467" i="4"/>
  <c r="M467" i="4"/>
  <c r="L467" i="4"/>
  <c r="J467" i="4"/>
  <c r="N466" i="4"/>
  <c r="M466" i="4"/>
  <c r="L466" i="4"/>
  <c r="J466" i="4"/>
  <c r="N465" i="4"/>
  <c r="M465" i="4"/>
  <c r="L465" i="4"/>
  <c r="J465" i="4"/>
  <c r="M464" i="4"/>
  <c r="L464" i="4"/>
  <c r="J464" i="4"/>
  <c r="N461" i="4"/>
  <c r="M461" i="4"/>
  <c r="L461" i="4"/>
  <c r="J461" i="4"/>
  <c r="N460" i="4"/>
  <c r="M460" i="4"/>
  <c r="L460" i="4"/>
  <c r="J460" i="4"/>
  <c r="M459" i="4"/>
  <c r="L459" i="4"/>
  <c r="J459" i="4"/>
  <c r="N458" i="4"/>
  <c r="M458" i="4"/>
  <c r="L458" i="4"/>
  <c r="J458" i="4"/>
  <c r="N457" i="4"/>
  <c r="M457" i="4"/>
  <c r="L457" i="4"/>
  <c r="J457" i="4"/>
  <c r="N456" i="4"/>
  <c r="M456" i="4"/>
  <c r="L456" i="4"/>
  <c r="J456" i="4"/>
  <c r="N455" i="4"/>
  <c r="M455" i="4"/>
  <c r="L455" i="4"/>
  <c r="J455" i="4"/>
  <c r="N454" i="4"/>
  <c r="M454" i="4"/>
  <c r="L454" i="4"/>
  <c r="J454" i="4"/>
  <c r="N452" i="4"/>
  <c r="M452" i="4"/>
  <c r="L452" i="4"/>
  <c r="J452" i="4"/>
  <c r="N451" i="4"/>
  <c r="M451" i="4"/>
  <c r="L451" i="4"/>
  <c r="J451" i="4"/>
  <c r="N450" i="4"/>
  <c r="M450" i="4"/>
  <c r="L450" i="4"/>
  <c r="J450" i="4"/>
  <c r="N449" i="4"/>
  <c r="M449" i="4"/>
  <c r="L449" i="4"/>
  <c r="J449" i="4"/>
  <c r="N448" i="4"/>
  <c r="M448" i="4"/>
  <c r="L448" i="4"/>
  <c r="J448" i="4"/>
  <c r="N447" i="4"/>
  <c r="M447" i="4"/>
  <c r="L447" i="4"/>
  <c r="J447" i="4"/>
  <c r="N445" i="4"/>
  <c r="M445" i="4"/>
  <c r="L445" i="4"/>
  <c r="J445" i="4"/>
  <c r="N442" i="4"/>
  <c r="M442" i="4"/>
  <c r="L442" i="4"/>
  <c r="J442" i="4"/>
  <c r="N441" i="4"/>
  <c r="M441" i="4"/>
  <c r="L441" i="4"/>
  <c r="J441" i="4"/>
  <c r="N440" i="4"/>
  <c r="M440" i="4"/>
  <c r="L440" i="4"/>
  <c r="J440" i="4"/>
  <c r="N438" i="4"/>
  <c r="M438" i="4"/>
  <c r="L438" i="4"/>
  <c r="J438" i="4"/>
  <c r="M437" i="4"/>
  <c r="L437" i="4"/>
  <c r="J437" i="4"/>
  <c r="N437" i="4"/>
  <c r="N436" i="4"/>
  <c r="M436" i="4"/>
  <c r="L436" i="4"/>
  <c r="J436" i="4"/>
  <c r="N435" i="4"/>
  <c r="M435" i="4"/>
  <c r="L435" i="4"/>
  <c r="J435" i="4"/>
  <c r="N434" i="4"/>
  <c r="M434" i="4"/>
  <c r="L434" i="4"/>
  <c r="J434" i="4"/>
  <c r="N433" i="4"/>
  <c r="M433" i="4"/>
  <c r="L433" i="4"/>
  <c r="J433" i="4"/>
  <c r="N432" i="4"/>
  <c r="M432" i="4"/>
  <c r="L432" i="4"/>
  <c r="J432" i="4"/>
  <c r="N431" i="4"/>
  <c r="M431" i="4"/>
  <c r="L431" i="4"/>
  <c r="J431" i="4"/>
  <c r="N430" i="4"/>
  <c r="M430" i="4"/>
  <c r="L430" i="4"/>
  <c r="J430" i="4"/>
  <c r="N429" i="4"/>
  <c r="M429" i="4"/>
  <c r="L429" i="4"/>
  <c r="J429" i="4"/>
  <c r="N428" i="4"/>
  <c r="M428" i="4"/>
  <c r="L428" i="4"/>
  <c r="J428" i="4"/>
  <c r="N427" i="4"/>
  <c r="M427" i="4"/>
  <c r="L427" i="4"/>
  <c r="J427" i="4"/>
  <c r="N426" i="4"/>
  <c r="M426" i="4"/>
  <c r="L426" i="4"/>
  <c r="J426" i="4"/>
  <c r="N425" i="4"/>
  <c r="M425" i="4"/>
  <c r="L425" i="4"/>
  <c r="J425" i="4"/>
  <c r="N424" i="4"/>
  <c r="M424" i="4"/>
  <c r="L424" i="4"/>
  <c r="J424" i="4"/>
  <c r="N423" i="4"/>
  <c r="M423" i="4"/>
  <c r="L423" i="4"/>
  <c r="J423" i="4"/>
  <c r="N422" i="4"/>
  <c r="M422" i="4"/>
  <c r="L422" i="4"/>
  <c r="J422" i="4"/>
  <c r="N421" i="4"/>
  <c r="M421" i="4"/>
  <c r="L421" i="4"/>
  <c r="J421" i="4"/>
  <c r="N420" i="4"/>
  <c r="M420" i="4"/>
  <c r="L420" i="4"/>
  <c r="J420" i="4"/>
  <c r="N419" i="4"/>
  <c r="M419" i="4"/>
  <c r="L419" i="4"/>
  <c r="J419" i="4"/>
  <c r="N418" i="4"/>
  <c r="M418" i="4"/>
  <c r="L418" i="4"/>
  <c r="J418" i="4"/>
  <c r="N417" i="4"/>
  <c r="M417" i="4"/>
  <c r="L417" i="4"/>
  <c r="J417" i="4"/>
  <c r="N416" i="4"/>
  <c r="M416" i="4"/>
  <c r="L416" i="4"/>
  <c r="J416" i="4"/>
  <c r="N415" i="4"/>
  <c r="M415" i="4"/>
  <c r="L415" i="4"/>
  <c r="J415" i="4"/>
  <c r="N414" i="4"/>
  <c r="M414" i="4"/>
  <c r="L414" i="4"/>
  <c r="J414" i="4"/>
  <c r="N413" i="4"/>
  <c r="M413" i="4"/>
  <c r="L413" i="4"/>
  <c r="J413" i="4"/>
  <c r="N412" i="4"/>
  <c r="M412" i="4"/>
  <c r="L412" i="4"/>
  <c r="J412" i="4"/>
  <c r="N411" i="4"/>
  <c r="M411" i="4"/>
  <c r="L411" i="4"/>
  <c r="J411" i="4"/>
  <c r="N410" i="4"/>
  <c r="M410" i="4"/>
  <c r="L410" i="4"/>
  <c r="J410" i="4"/>
  <c r="N409" i="4"/>
  <c r="M409" i="4"/>
  <c r="L409" i="4"/>
  <c r="J409" i="4"/>
  <c r="N408" i="4"/>
  <c r="M408" i="4"/>
  <c r="L408" i="4"/>
  <c r="J408" i="4"/>
  <c r="N403" i="4"/>
  <c r="M403" i="4"/>
  <c r="L403" i="4"/>
  <c r="J403" i="4"/>
  <c r="N402" i="4"/>
  <c r="M402" i="4"/>
  <c r="L402" i="4"/>
  <c r="J402" i="4"/>
  <c r="N400" i="4"/>
  <c r="M400" i="4"/>
  <c r="L400" i="4"/>
  <c r="J400" i="4"/>
  <c r="N399" i="4"/>
  <c r="M399" i="4"/>
  <c r="L399" i="4"/>
  <c r="J399" i="4"/>
  <c r="M398" i="4"/>
  <c r="L398" i="4"/>
  <c r="J398" i="4"/>
  <c r="N398" i="4"/>
  <c r="N397" i="4"/>
  <c r="M397" i="4"/>
  <c r="L397" i="4"/>
  <c r="J397" i="4"/>
  <c r="N395" i="4"/>
  <c r="M395" i="4"/>
  <c r="L395" i="4"/>
  <c r="J395" i="4"/>
  <c r="N394" i="4"/>
  <c r="M394" i="4"/>
  <c r="L394" i="4"/>
  <c r="J394" i="4"/>
  <c r="N393" i="4"/>
  <c r="M393" i="4"/>
  <c r="L393" i="4"/>
  <c r="J393" i="4"/>
  <c r="N392" i="4"/>
  <c r="M392" i="4"/>
  <c r="L392" i="4"/>
  <c r="J392" i="4"/>
  <c r="N391" i="4"/>
  <c r="M391" i="4"/>
  <c r="L391" i="4"/>
  <c r="J391" i="4"/>
  <c r="N390" i="4"/>
  <c r="M390" i="4"/>
  <c r="L390" i="4"/>
  <c r="J390" i="4"/>
  <c r="N389" i="4"/>
  <c r="M389" i="4"/>
  <c r="L389" i="4"/>
  <c r="J389" i="4"/>
  <c r="N388" i="4"/>
  <c r="M388" i="4"/>
  <c r="L388" i="4"/>
  <c r="J388" i="4"/>
  <c r="N387" i="4"/>
  <c r="M387" i="4"/>
  <c r="L387" i="4"/>
  <c r="J387" i="4"/>
  <c r="N386" i="4"/>
  <c r="M386" i="4"/>
  <c r="L386" i="4"/>
  <c r="J386" i="4"/>
  <c r="N385" i="4"/>
  <c r="M385" i="4"/>
  <c r="L385" i="4"/>
  <c r="J385" i="4"/>
  <c r="N384" i="4"/>
  <c r="M384" i="4"/>
  <c r="L384" i="4"/>
  <c r="J384" i="4"/>
  <c r="N383" i="4"/>
  <c r="M383" i="4"/>
  <c r="L383" i="4"/>
  <c r="J383" i="4"/>
  <c r="M382" i="4"/>
  <c r="L382" i="4"/>
  <c r="J382" i="4"/>
  <c r="N382" i="4"/>
  <c r="N381" i="4"/>
  <c r="M381" i="4"/>
  <c r="L381" i="4"/>
  <c r="J381" i="4"/>
  <c r="N379" i="4"/>
  <c r="M379" i="4"/>
  <c r="L379" i="4"/>
  <c r="J379" i="4"/>
  <c r="N378" i="4"/>
  <c r="M378" i="4"/>
  <c r="L378" i="4"/>
  <c r="J378" i="4"/>
  <c r="N377" i="4"/>
  <c r="M377" i="4"/>
  <c r="L377" i="4"/>
  <c r="J377" i="4"/>
  <c r="N376" i="4"/>
  <c r="M376" i="4"/>
  <c r="L376" i="4"/>
  <c r="J376" i="4"/>
  <c r="N375" i="4"/>
  <c r="M375" i="4"/>
  <c r="L375" i="4"/>
  <c r="J375" i="4"/>
  <c r="N374" i="4"/>
  <c r="M374" i="4"/>
  <c r="L374" i="4"/>
  <c r="J374" i="4"/>
  <c r="N373" i="4"/>
  <c r="M373" i="4"/>
  <c r="L373" i="4"/>
  <c r="J373" i="4"/>
  <c r="N372" i="4"/>
  <c r="M372" i="4"/>
  <c r="L372" i="4"/>
  <c r="J372" i="4"/>
  <c r="N371" i="4"/>
  <c r="M371" i="4"/>
  <c r="L371" i="4"/>
  <c r="J371" i="4"/>
  <c r="N370" i="4"/>
  <c r="M370" i="4"/>
  <c r="L370" i="4"/>
  <c r="J370" i="4"/>
  <c r="N369" i="4"/>
  <c r="M369" i="4"/>
  <c r="L369" i="4"/>
  <c r="J369" i="4"/>
  <c r="N368" i="4"/>
  <c r="M368" i="4"/>
  <c r="L368" i="4"/>
  <c r="J368" i="4"/>
  <c r="N367" i="4"/>
  <c r="M367" i="4"/>
  <c r="L367" i="4"/>
  <c r="J367" i="4"/>
  <c r="N366" i="4"/>
  <c r="M366" i="4"/>
  <c r="L366" i="4"/>
  <c r="J366" i="4"/>
  <c r="N365" i="4"/>
  <c r="M365" i="4"/>
  <c r="L365" i="4"/>
  <c r="J365" i="4"/>
  <c r="N363" i="4"/>
  <c r="M363" i="4"/>
  <c r="L363" i="4"/>
  <c r="J363" i="4"/>
  <c r="N362" i="4"/>
  <c r="M362" i="4"/>
  <c r="L362" i="4"/>
  <c r="J362" i="4"/>
  <c r="N361" i="4"/>
  <c r="M361" i="4"/>
  <c r="L361" i="4"/>
  <c r="J361" i="4"/>
  <c r="M360" i="4"/>
  <c r="L360" i="4"/>
  <c r="J360" i="4"/>
  <c r="N359" i="4"/>
  <c r="M359" i="4"/>
  <c r="L359" i="4"/>
  <c r="J359" i="4"/>
  <c r="N355" i="4"/>
  <c r="M355" i="4"/>
  <c r="L355" i="4"/>
  <c r="J355" i="4"/>
  <c r="N354" i="4"/>
  <c r="M354" i="4"/>
  <c r="L354" i="4"/>
  <c r="J354" i="4"/>
  <c r="N353" i="4"/>
  <c r="M353" i="4"/>
  <c r="L353" i="4"/>
  <c r="J353" i="4"/>
  <c r="M352" i="4"/>
  <c r="L352" i="4"/>
  <c r="J352" i="4"/>
  <c r="N351" i="4"/>
  <c r="M351" i="4"/>
  <c r="L351" i="4"/>
  <c r="J351" i="4"/>
  <c r="N350" i="4"/>
  <c r="M350" i="4"/>
  <c r="L350" i="4"/>
  <c r="J350" i="4"/>
  <c r="N349" i="4"/>
  <c r="M349" i="4"/>
  <c r="L349" i="4"/>
  <c r="J349" i="4"/>
  <c r="N348" i="4"/>
  <c r="M348" i="4"/>
  <c r="L348" i="4"/>
  <c r="J348" i="4"/>
  <c r="N346" i="4"/>
  <c r="M346" i="4"/>
  <c r="L346" i="4"/>
  <c r="J346" i="4"/>
  <c r="N345" i="4"/>
  <c r="M345" i="4"/>
  <c r="L345" i="4"/>
  <c r="J345" i="4"/>
  <c r="N344" i="4"/>
  <c r="M344" i="4"/>
  <c r="L344" i="4"/>
  <c r="J344" i="4"/>
  <c r="N343" i="4"/>
  <c r="M343" i="4"/>
  <c r="L343" i="4"/>
  <c r="J343" i="4"/>
  <c r="M342" i="4"/>
  <c r="L342" i="4"/>
  <c r="J342" i="4"/>
  <c r="N341" i="4"/>
  <c r="M341" i="4"/>
  <c r="L341" i="4"/>
  <c r="J341" i="4"/>
  <c r="N340" i="4"/>
  <c r="M340" i="4"/>
  <c r="L340" i="4"/>
  <c r="J340" i="4"/>
  <c r="N339" i="4"/>
  <c r="M339" i="4"/>
  <c r="L339" i="4"/>
  <c r="J339" i="4"/>
  <c r="M338" i="4"/>
  <c r="L338" i="4"/>
  <c r="N337" i="4"/>
  <c r="M337" i="4"/>
  <c r="L337" i="4"/>
  <c r="J337" i="4"/>
  <c r="N336" i="4"/>
  <c r="M336" i="4"/>
  <c r="L336" i="4"/>
  <c r="J336" i="4"/>
  <c r="N335" i="4"/>
  <c r="M335" i="4"/>
  <c r="L335" i="4"/>
  <c r="J335" i="4"/>
  <c r="N334" i="4"/>
  <c r="M334" i="4"/>
  <c r="L334" i="4"/>
  <c r="J334" i="4"/>
  <c r="N333" i="4"/>
  <c r="M333" i="4"/>
  <c r="L333" i="4"/>
  <c r="J333" i="4"/>
  <c r="N332" i="4"/>
  <c r="M332" i="4"/>
  <c r="L332" i="4"/>
  <c r="J332" i="4"/>
  <c r="N331" i="4"/>
  <c r="M331" i="4"/>
  <c r="L331" i="4"/>
  <c r="J331" i="4"/>
  <c r="N330" i="4"/>
  <c r="M330" i="4"/>
  <c r="L330" i="4"/>
  <c r="J330" i="4"/>
  <c r="N329" i="4"/>
  <c r="M329" i="4"/>
  <c r="L329" i="4"/>
  <c r="J329" i="4"/>
  <c r="N328" i="4"/>
  <c r="M328" i="4"/>
  <c r="L328" i="4"/>
  <c r="J328" i="4"/>
  <c r="N327" i="4"/>
  <c r="M327" i="4"/>
  <c r="L327" i="4"/>
  <c r="J327" i="4"/>
  <c r="N326" i="4"/>
  <c r="M326" i="4"/>
  <c r="L326" i="4"/>
  <c r="J326" i="4"/>
  <c r="N325" i="4"/>
  <c r="M325" i="4"/>
  <c r="L325" i="4"/>
  <c r="J325" i="4"/>
  <c r="N324" i="4"/>
  <c r="M324" i="4"/>
  <c r="L324" i="4"/>
  <c r="J324" i="4"/>
  <c r="M323" i="4"/>
  <c r="L323" i="4"/>
  <c r="J323" i="4"/>
  <c r="N322" i="4"/>
  <c r="M322" i="4"/>
  <c r="L322" i="4"/>
  <c r="J322" i="4"/>
  <c r="M321" i="4"/>
  <c r="L321" i="4"/>
  <c r="J321" i="4"/>
  <c r="N320" i="4"/>
  <c r="M320" i="4"/>
  <c r="L320" i="4"/>
  <c r="J320" i="4"/>
  <c r="N319" i="4"/>
  <c r="M319" i="4"/>
  <c r="L319" i="4"/>
  <c r="J319" i="4"/>
  <c r="M318" i="4"/>
  <c r="L318" i="4"/>
  <c r="J318" i="4"/>
  <c r="N317" i="4"/>
  <c r="M317" i="4"/>
  <c r="L317" i="4"/>
  <c r="J317" i="4"/>
  <c r="N315" i="4"/>
  <c r="M315" i="4"/>
  <c r="L315" i="4"/>
  <c r="J315" i="4"/>
  <c r="N314" i="4"/>
  <c r="M314" i="4"/>
  <c r="L314" i="4"/>
  <c r="J314" i="4"/>
  <c r="N313" i="4"/>
  <c r="M313" i="4"/>
  <c r="L313" i="4"/>
  <c r="J313" i="4"/>
  <c r="N312" i="4"/>
  <c r="M312" i="4"/>
  <c r="L312" i="4"/>
  <c r="J312" i="4"/>
  <c r="N311" i="4"/>
  <c r="M311" i="4"/>
  <c r="L311" i="4"/>
  <c r="J311" i="4"/>
  <c r="N310" i="4"/>
  <c r="M310" i="4"/>
  <c r="L310" i="4"/>
  <c r="J310" i="4"/>
  <c r="N309" i="4"/>
  <c r="M309" i="4"/>
  <c r="L309" i="4"/>
  <c r="J309" i="4"/>
  <c r="N308" i="4"/>
  <c r="M308" i="4"/>
  <c r="L308" i="4"/>
  <c r="J308" i="4"/>
  <c r="N307" i="4"/>
  <c r="M307" i="4"/>
  <c r="L307" i="4"/>
  <c r="J307" i="4"/>
  <c r="N306" i="4"/>
  <c r="M306" i="4"/>
  <c r="L306" i="4"/>
  <c r="J306" i="4"/>
  <c r="N305" i="4"/>
  <c r="M305" i="4"/>
  <c r="L305" i="4"/>
  <c r="J305" i="4"/>
  <c r="N303" i="4"/>
  <c r="M303" i="4"/>
  <c r="L303" i="4"/>
  <c r="J303" i="4"/>
  <c r="N302" i="4"/>
  <c r="M302" i="4"/>
  <c r="L302" i="4"/>
  <c r="J302" i="4"/>
  <c r="N301" i="4"/>
  <c r="M301" i="4"/>
  <c r="L301" i="4"/>
  <c r="J301" i="4"/>
  <c r="N300" i="4"/>
  <c r="M300" i="4"/>
  <c r="L300" i="4"/>
  <c r="J300" i="4"/>
  <c r="M299" i="4"/>
  <c r="L299" i="4"/>
  <c r="J299" i="4"/>
  <c r="N299" i="4"/>
  <c r="N298" i="4"/>
  <c r="M298" i="4"/>
  <c r="L298" i="4"/>
  <c r="J298" i="4"/>
  <c r="N297" i="4"/>
  <c r="M297" i="4"/>
  <c r="L297" i="4"/>
  <c r="J297" i="4"/>
  <c r="N296" i="4"/>
  <c r="M296" i="4"/>
  <c r="L296" i="4"/>
  <c r="J296" i="4"/>
  <c r="N295" i="4"/>
  <c r="M295" i="4"/>
  <c r="L295" i="4"/>
  <c r="J295" i="4"/>
  <c r="M294" i="4"/>
  <c r="L294" i="4"/>
  <c r="J294" i="4"/>
  <c r="N294" i="4"/>
  <c r="N292" i="4"/>
  <c r="M292" i="4"/>
  <c r="L292" i="4"/>
  <c r="J292" i="4"/>
  <c r="M291" i="4"/>
  <c r="L291" i="4"/>
  <c r="N291" i="4"/>
  <c r="M290" i="4"/>
  <c r="L290" i="4"/>
  <c r="J290" i="4"/>
  <c r="N290" i="4"/>
  <c r="N289" i="4"/>
  <c r="M289" i="4"/>
  <c r="L289" i="4"/>
  <c r="J289" i="4"/>
  <c r="N288" i="4"/>
  <c r="M288" i="4"/>
  <c r="L288" i="4"/>
  <c r="J288" i="4"/>
  <c r="N287" i="4"/>
  <c r="M287" i="4"/>
  <c r="L287" i="4"/>
  <c r="J287" i="4"/>
  <c r="M286" i="4"/>
  <c r="L286" i="4"/>
  <c r="M285" i="4"/>
  <c r="L285" i="4"/>
  <c r="N284" i="4"/>
  <c r="M284" i="4"/>
  <c r="L284" i="4"/>
  <c r="J284" i="4"/>
  <c r="L283" i="4"/>
  <c r="N283" i="4"/>
  <c r="J283" i="4"/>
  <c r="N282" i="4"/>
  <c r="M282" i="4"/>
  <c r="L282" i="4"/>
  <c r="J282" i="4"/>
  <c r="N281" i="4"/>
  <c r="M281" i="4"/>
  <c r="L281" i="4"/>
  <c r="J281" i="4"/>
  <c r="N279" i="4"/>
  <c r="M279" i="4"/>
  <c r="L279" i="4"/>
  <c r="J279" i="4"/>
  <c r="N278" i="4"/>
  <c r="M278" i="4"/>
  <c r="L278" i="4"/>
  <c r="J278" i="4"/>
  <c r="N277" i="4"/>
  <c r="M277" i="4"/>
  <c r="L277" i="4"/>
  <c r="J277" i="4"/>
  <c r="N275" i="4"/>
  <c r="M275" i="4"/>
  <c r="L275" i="4"/>
  <c r="J275" i="4"/>
  <c r="N274" i="4"/>
  <c r="M274" i="4"/>
  <c r="L274" i="4"/>
  <c r="J274" i="4"/>
  <c r="N273" i="4"/>
  <c r="M273" i="4"/>
  <c r="L273" i="4"/>
  <c r="J273" i="4"/>
  <c r="N272" i="4"/>
  <c r="M272" i="4"/>
  <c r="L272" i="4"/>
  <c r="J272" i="4"/>
  <c r="N271" i="4"/>
  <c r="M271" i="4"/>
  <c r="L271" i="4"/>
  <c r="J271" i="4"/>
  <c r="M270" i="4"/>
  <c r="L270" i="4"/>
  <c r="J270" i="4"/>
  <c r="N270" i="4"/>
  <c r="M269" i="4"/>
  <c r="L269" i="4"/>
  <c r="M268" i="4"/>
  <c r="L268" i="4"/>
  <c r="N268" i="4"/>
  <c r="N267" i="4"/>
  <c r="M267" i="4"/>
  <c r="L267" i="4"/>
  <c r="J267" i="4"/>
  <c r="M266" i="4"/>
  <c r="L266" i="4"/>
  <c r="J266" i="4"/>
  <c r="N266" i="4"/>
  <c r="N265" i="4"/>
  <c r="M265" i="4"/>
  <c r="L265" i="4"/>
  <c r="J265" i="4"/>
  <c r="N264" i="4"/>
  <c r="M264" i="4"/>
  <c r="L264" i="4"/>
  <c r="J264" i="4"/>
  <c r="N263" i="4"/>
  <c r="M263" i="4"/>
  <c r="L263" i="4"/>
  <c r="J263" i="4"/>
  <c r="N262" i="4"/>
  <c r="M262" i="4"/>
  <c r="L262" i="4"/>
  <c r="J262" i="4"/>
  <c r="N261" i="4"/>
  <c r="M261" i="4"/>
  <c r="L261" i="4"/>
  <c r="J261" i="4"/>
  <c r="N260" i="4"/>
  <c r="M260" i="4"/>
  <c r="L260" i="4"/>
  <c r="J260" i="4"/>
  <c r="M259" i="4"/>
  <c r="L259" i="4"/>
  <c r="J259" i="4"/>
  <c r="N258" i="4"/>
  <c r="M258" i="4"/>
  <c r="L258" i="4"/>
  <c r="J258" i="4"/>
  <c r="N257" i="4"/>
  <c r="M257" i="4"/>
  <c r="L257" i="4"/>
  <c r="J257" i="4"/>
  <c r="N256" i="4"/>
  <c r="M256" i="4"/>
  <c r="L256" i="4"/>
  <c r="J256" i="4"/>
  <c r="N255" i="4"/>
  <c r="M255" i="4"/>
  <c r="L255" i="4"/>
  <c r="J255" i="4"/>
  <c r="N254" i="4"/>
  <c r="M254" i="4"/>
  <c r="L254" i="4"/>
  <c r="J254" i="4"/>
  <c r="N253" i="4"/>
  <c r="M253" i="4"/>
  <c r="L253" i="4"/>
  <c r="J253" i="4"/>
  <c r="N252" i="4"/>
  <c r="M252" i="4"/>
  <c r="L252" i="4"/>
  <c r="J252" i="4"/>
  <c r="N251" i="4"/>
  <c r="M251" i="4"/>
  <c r="L251" i="4"/>
  <c r="J251" i="4"/>
  <c r="M250" i="4"/>
  <c r="L250" i="4"/>
  <c r="J250" i="4"/>
  <c r="N250" i="4"/>
  <c r="N249" i="4"/>
  <c r="M249" i="4"/>
  <c r="L249" i="4"/>
  <c r="J249" i="4"/>
  <c r="M248" i="4"/>
  <c r="L248" i="4"/>
  <c r="J248" i="4"/>
  <c r="N248" i="4"/>
  <c r="M246" i="4"/>
  <c r="L246" i="4"/>
  <c r="N245" i="4"/>
  <c r="M245" i="4"/>
  <c r="L245" i="4"/>
  <c r="J245" i="4"/>
  <c r="N244" i="4"/>
  <c r="M244" i="4"/>
  <c r="L244" i="4"/>
  <c r="J244" i="4"/>
  <c r="N243" i="4"/>
  <c r="M243" i="4"/>
  <c r="L243" i="4"/>
  <c r="J243" i="4"/>
  <c r="M242" i="4"/>
  <c r="L242" i="4"/>
  <c r="J242" i="4"/>
  <c r="N242" i="4"/>
  <c r="M241" i="4"/>
  <c r="L241" i="4"/>
  <c r="J241" i="4"/>
  <c r="N240" i="4"/>
  <c r="M240" i="4"/>
  <c r="L240" i="4"/>
  <c r="J240" i="4"/>
  <c r="N239" i="4"/>
  <c r="M239" i="4"/>
  <c r="L239" i="4"/>
  <c r="J239" i="4"/>
  <c r="N238" i="4"/>
  <c r="M238" i="4"/>
  <c r="L238" i="4"/>
  <c r="J238" i="4"/>
  <c r="N237" i="4"/>
  <c r="M237" i="4"/>
  <c r="L237" i="4"/>
  <c r="J237" i="4"/>
  <c r="N236" i="4"/>
  <c r="M236" i="4"/>
  <c r="L236" i="4"/>
  <c r="J236" i="4"/>
  <c r="N235" i="4"/>
  <c r="M235" i="4"/>
  <c r="L235" i="4"/>
  <c r="J235" i="4"/>
  <c r="N234" i="4"/>
  <c r="M234" i="4"/>
  <c r="L234" i="4"/>
  <c r="J234" i="4"/>
  <c r="N233" i="4"/>
  <c r="M233" i="4"/>
  <c r="L233" i="4"/>
  <c r="J233" i="4"/>
  <c r="N232" i="4"/>
  <c r="M232" i="4"/>
  <c r="L232" i="4"/>
  <c r="J232" i="4"/>
  <c r="N231" i="4"/>
  <c r="M231" i="4"/>
  <c r="L231" i="4"/>
  <c r="J231" i="4"/>
  <c r="N230" i="4"/>
  <c r="M230" i="4"/>
  <c r="L230" i="4"/>
  <c r="J230" i="4"/>
  <c r="M229" i="4"/>
  <c r="L229" i="4"/>
  <c r="J229" i="4"/>
  <c r="L228" i="4"/>
  <c r="N228" i="4"/>
  <c r="M228" i="4"/>
  <c r="N227" i="4"/>
  <c r="M227" i="4"/>
  <c r="L227" i="4"/>
  <c r="J227" i="4"/>
  <c r="N226" i="4"/>
  <c r="M226" i="4"/>
  <c r="L226" i="4"/>
  <c r="J226" i="4"/>
  <c r="N225" i="4"/>
  <c r="M225" i="4"/>
  <c r="L225" i="4"/>
  <c r="J225" i="4"/>
  <c r="N224" i="4"/>
  <c r="M224" i="4"/>
  <c r="L224" i="4"/>
  <c r="J224" i="4"/>
  <c r="N223" i="4"/>
  <c r="M223" i="4"/>
  <c r="L223" i="4"/>
  <c r="J223" i="4"/>
  <c r="N222" i="4"/>
  <c r="M222" i="4"/>
  <c r="L222" i="4"/>
  <c r="J222" i="4"/>
  <c r="N221" i="4"/>
  <c r="M221" i="4"/>
  <c r="L221" i="4"/>
  <c r="J221" i="4"/>
  <c r="N220" i="4"/>
  <c r="M220" i="4"/>
  <c r="L220" i="4"/>
  <c r="J220" i="4"/>
  <c r="N219" i="4"/>
  <c r="M219" i="4"/>
  <c r="L219" i="4"/>
  <c r="J219" i="4"/>
  <c r="N218" i="4"/>
  <c r="M218" i="4"/>
  <c r="L218" i="4"/>
  <c r="J218" i="4"/>
  <c r="N217" i="4"/>
  <c r="M217" i="4"/>
  <c r="L217" i="4"/>
  <c r="J217" i="4"/>
  <c r="N216" i="4"/>
  <c r="M216" i="4"/>
  <c r="L216" i="4"/>
  <c r="J216" i="4"/>
  <c r="M215" i="4"/>
  <c r="L215" i="4"/>
  <c r="J215" i="4"/>
  <c r="N214" i="4"/>
  <c r="M214" i="4"/>
  <c r="L214" i="4"/>
  <c r="J214" i="4"/>
  <c r="N213" i="4"/>
  <c r="M213" i="4"/>
  <c r="L213" i="4"/>
  <c r="J213" i="4"/>
  <c r="N212" i="4"/>
  <c r="M212" i="4"/>
  <c r="L212" i="4"/>
  <c r="J212" i="4"/>
  <c r="M211" i="4"/>
  <c r="L211" i="4"/>
  <c r="N210" i="4"/>
  <c r="M210" i="4"/>
  <c r="L210" i="4"/>
  <c r="J210" i="4"/>
  <c r="N209" i="4"/>
  <c r="M209" i="4"/>
  <c r="L209" i="4"/>
  <c r="J209" i="4"/>
  <c r="N208" i="4"/>
  <c r="M208" i="4"/>
  <c r="L208" i="4"/>
  <c r="J208" i="4"/>
  <c r="N207" i="4"/>
  <c r="M207" i="4"/>
  <c r="L207" i="4"/>
  <c r="J207" i="4"/>
  <c r="N206" i="4"/>
  <c r="M206" i="4"/>
  <c r="L206" i="4"/>
  <c r="J206" i="4"/>
  <c r="N205" i="4"/>
  <c r="M205" i="4"/>
  <c r="L205" i="4"/>
  <c r="J205" i="4"/>
  <c r="N204" i="4"/>
  <c r="M204" i="4"/>
  <c r="L204" i="4"/>
  <c r="J204" i="4"/>
  <c r="M203" i="4"/>
  <c r="L203" i="4"/>
  <c r="J203" i="4"/>
  <c r="N203" i="4"/>
  <c r="N202" i="4"/>
  <c r="M202" i="4"/>
  <c r="L202" i="4"/>
  <c r="J202" i="4"/>
  <c r="M201" i="4"/>
  <c r="L201" i="4"/>
  <c r="N200" i="4"/>
  <c r="M200" i="4"/>
  <c r="L200" i="4"/>
  <c r="J200" i="4"/>
  <c r="M199" i="4"/>
  <c r="L199" i="4"/>
  <c r="N198" i="4"/>
  <c r="M198" i="4"/>
  <c r="L198" i="4"/>
  <c r="J198" i="4"/>
  <c r="N197" i="4"/>
  <c r="M197" i="4"/>
  <c r="L197" i="4"/>
  <c r="J197" i="4"/>
  <c r="N196" i="4"/>
  <c r="M196" i="4"/>
  <c r="L196" i="4"/>
  <c r="J196" i="4"/>
  <c r="N195" i="4"/>
  <c r="M195" i="4"/>
  <c r="L195" i="4"/>
  <c r="J195" i="4"/>
  <c r="N194" i="4"/>
  <c r="M194" i="4"/>
  <c r="L194" i="4"/>
  <c r="J194" i="4"/>
  <c r="N192" i="4"/>
  <c r="M192" i="4"/>
  <c r="L192" i="4"/>
  <c r="J192" i="4"/>
  <c r="N191" i="4"/>
  <c r="M191" i="4"/>
  <c r="L191" i="4"/>
  <c r="J191" i="4"/>
  <c r="N190" i="4"/>
  <c r="M190" i="4"/>
  <c r="L190" i="4"/>
  <c r="J190" i="4"/>
  <c r="N189" i="4"/>
  <c r="M189" i="4"/>
  <c r="L189" i="4"/>
  <c r="J189" i="4"/>
  <c r="N188" i="4"/>
  <c r="M188" i="4"/>
  <c r="L188" i="4"/>
  <c r="J188" i="4"/>
  <c r="N187" i="4"/>
  <c r="M187" i="4"/>
  <c r="L187" i="4"/>
  <c r="J187" i="4"/>
  <c r="M186" i="4"/>
  <c r="L186" i="4"/>
  <c r="J186" i="4"/>
  <c r="N186" i="4"/>
  <c r="M185" i="4"/>
  <c r="L185" i="4"/>
  <c r="N184" i="4"/>
  <c r="M184" i="4"/>
  <c r="L184" i="4"/>
  <c r="J184" i="4"/>
  <c r="M183" i="4"/>
  <c r="L183" i="4"/>
  <c r="J183" i="4"/>
  <c r="N182" i="4"/>
  <c r="M182" i="4"/>
  <c r="L182" i="4"/>
  <c r="J182" i="4"/>
  <c r="N181" i="4"/>
  <c r="M181" i="4"/>
  <c r="L181" i="4"/>
  <c r="J181" i="4"/>
  <c r="N180" i="4"/>
  <c r="M180" i="4"/>
  <c r="L180" i="4"/>
  <c r="J180" i="4"/>
  <c r="N179" i="4"/>
  <c r="M179" i="4"/>
  <c r="L179" i="4"/>
  <c r="J179" i="4"/>
  <c r="N178" i="4"/>
  <c r="M178" i="4"/>
  <c r="L178" i="4"/>
  <c r="J178" i="4"/>
  <c r="N177" i="4"/>
  <c r="M177" i="4"/>
  <c r="L177" i="4"/>
  <c r="J177" i="4"/>
  <c r="N176" i="4"/>
  <c r="M176" i="4"/>
  <c r="L176" i="4"/>
  <c r="J176" i="4"/>
  <c r="N175" i="4"/>
  <c r="M175" i="4"/>
  <c r="L175" i="4"/>
  <c r="J175" i="4"/>
  <c r="N174" i="4"/>
  <c r="M174" i="4"/>
  <c r="L174" i="4"/>
  <c r="J174" i="4"/>
  <c r="N173" i="4"/>
  <c r="M173" i="4"/>
  <c r="L173" i="4"/>
  <c r="J173" i="4"/>
  <c r="N172" i="4"/>
  <c r="M172" i="4"/>
  <c r="L172" i="4"/>
  <c r="J172" i="4"/>
  <c r="N171" i="4"/>
  <c r="M171" i="4"/>
  <c r="L171" i="4"/>
  <c r="J171" i="4"/>
  <c r="N170" i="4"/>
  <c r="M170" i="4"/>
  <c r="L170" i="4"/>
  <c r="J170" i="4"/>
  <c r="N169" i="4"/>
  <c r="M169" i="4"/>
  <c r="L169" i="4"/>
  <c r="J169" i="4"/>
  <c r="N168" i="4"/>
  <c r="M168" i="4"/>
  <c r="L168" i="4"/>
  <c r="J168" i="4"/>
  <c r="N167" i="4"/>
  <c r="M167" i="4"/>
  <c r="L167" i="4"/>
  <c r="J167" i="4"/>
  <c r="N166" i="4"/>
  <c r="M166" i="4"/>
  <c r="L166" i="4"/>
  <c r="J166" i="4"/>
  <c r="N165" i="4"/>
  <c r="M165" i="4"/>
  <c r="L165" i="4"/>
  <c r="J165" i="4"/>
  <c r="N164" i="4"/>
  <c r="M164" i="4"/>
  <c r="L164" i="4"/>
  <c r="J164" i="4"/>
  <c r="N163" i="4"/>
  <c r="M163" i="4"/>
  <c r="L163" i="4"/>
  <c r="J163" i="4"/>
  <c r="N162" i="4"/>
  <c r="M162" i="4"/>
  <c r="L162" i="4"/>
  <c r="J162" i="4"/>
  <c r="M161" i="4"/>
  <c r="L161" i="4"/>
  <c r="J161" i="4"/>
  <c r="N161" i="4"/>
  <c r="N160" i="4"/>
  <c r="M160" i="4"/>
  <c r="L160" i="4"/>
  <c r="J160" i="4"/>
  <c r="N159" i="4"/>
  <c r="M159" i="4"/>
  <c r="L159" i="4"/>
  <c r="J159" i="4"/>
  <c r="N158" i="4"/>
  <c r="M158" i="4"/>
  <c r="L158" i="4"/>
  <c r="J158" i="4"/>
  <c r="N156" i="4"/>
  <c r="M156" i="4"/>
  <c r="L156" i="4"/>
  <c r="J156" i="4"/>
  <c r="N155" i="4"/>
  <c r="M155" i="4"/>
  <c r="L155" i="4"/>
  <c r="J155" i="4"/>
  <c r="N154" i="4"/>
  <c r="M154" i="4"/>
  <c r="L154" i="4"/>
  <c r="J154" i="4"/>
  <c r="N153" i="4"/>
  <c r="M153" i="4"/>
  <c r="L153" i="4"/>
  <c r="J153" i="4"/>
  <c r="N152" i="4"/>
  <c r="M152" i="4"/>
  <c r="L152" i="4"/>
  <c r="J152" i="4"/>
  <c r="N151" i="4"/>
  <c r="M151" i="4"/>
  <c r="L151" i="4"/>
  <c r="J151" i="4"/>
  <c r="N150" i="4"/>
  <c r="M150" i="4"/>
  <c r="L150" i="4"/>
  <c r="J150" i="4"/>
  <c r="M149" i="4"/>
  <c r="L149" i="4"/>
  <c r="J149" i="4"/>
  <c r="N149" i="4"/>
  <c r="N148" i="4"/>
  <c r="M148" i="4"/>
  <c r="L148" i="4"/>
  <c r="J148" i="4"/>
  <c r="N147" i="4"/>
  <c r="M147" i="4"/>
  <c r="L147" i="4"/>
  <c r="J147" i="4"/>
  <c r="N146" i="4"/>
  <c r="M146" i="4"/>
  <c r="L146" i="4"/>
  <c r="J146" i="4"/>
  <c r="N145" i="4"/>
  <c r="M145" i="4"/>
  <c r="L145" i="4"/>
  <c r="J145" i="4"/>
  <c r="N144" i="4"/>
  <c r="M144" i="4"/>
  <c r="L144" i="4"/>
  <c r="J144" i="4"/>
  <c r="N143" i="4"/>
  <c r="M143" i="4"/>
  <c r="L143" i="4"/>
  <c r="J143" i="4"/>
  <c r="N142" i="4"/>
  <c r="M142" i="4"/>
  <c r="L142" i="4"/>
  <c r="J142" i="4"/>
  <c r="N141" i="4"/>
  <c r="M141" i="4"/>
  <c r="L141" i="4"/>
  <c r="J141" i="4"/>
  <c r="N140" i="4"/>
  <c r="M140" i="4"/>
  <c r="L140" i="4"/>
  <c r="J140" i="4"/>
  <c r="N139" i="4"/>
  <c r="M139" i="4"/>
  <c r="L139" i="4"/>
  <c r="J139" i="4"/>
  <c r="N138" i="4"/>
  <c r="M138" i="4"/>
  <c r="L138" i="4"/>
  <c r="J138" i="4"/>
  <c r="N137" i="4"/>
  <c r="M137" i="4"/>
  <c r="L137" i="4"/>
  <c r="J137" i="4"/>
  <c r="N136" i="4"/>
  <c r="M136" i="4"/>
  <c r="L136" i="4"/>
  <c r="J136" i="4"/>
  <c r="N135" i="4"/>
  <c r="M135" i="4"/>
  <c r="L135" i="4"/>
  <c r="J135" i="4"/>
  <c r="M134" i="4"/>
  <c r="L134" i="4"/>
  <c r="J134" i="4"/>
  <c r="N134" i="4"/>
  <c r="N133" i="4"/>
  <c r="M133" i="4"/>
  <c r="L133" i="4"/>
  <c r="J133" i="4"/>
  <c r="M132" i="4"/>
  <c r="L132" i="4"/>
  <c r="J132" i="4"/>
  <c r="N131" i="4"/>
  <c r="M131" i="4"/>
  <c r="L131" i="4"/>
  <c r="J131" i="4"/>
  <c r="N130" i="4"/>
  <c r="M130" i="4"/>
  <c r="L130" i="4"/>
  <c r="J130" i="4"/>
  <c r="N129" i="4"/>
  <c r="M129" i="4"/>
  <c r="L129" i="4"/>
  <c r="J129" i="4"/>
  <c r="N128" i="4"/>
  <c r="M128" i="4"/>
  <c r="L128" i="4"/>
  <c r="J128" i="4"/>
  <c r="N127" i="4"/>
  <c r="M127" i="4"/>
  <c r="L127" i="4"/>
  <c r="J127" i="4"/>
  <c r="N126" i="4"/>
  <c r="M126" i="4"/>
  <c r="L126" i="4"/>
  <c r="J126" i="4"/>
  <c r="M125" i="4"/>
  <c r="L125" i="4"/>
  <c r="J125" i="4"/>
  <c r="N124" i="4"/>
  <c r="M124" i="4"/>
  <c r="L124" i="4"/>
  <c r="J124" i="4"/>
  <c r="N123" i="4"/>
  <c r="M123" i="4"/>
  <c r="L123" i="4"/>
  <c r="J123" i="4"/>
  <c r="N122" i="4"/>
  <c r="M122" i="4"/>
  <c r="L122" i="4"/>
  <c r="J122" i="4"/>
  <c r="N121" i="4"/>
  <c r="M121" i="4"/>
  <c r="L121" i="4"/>
  <c r="J121" i="4"/>
  <c r="N120" i="4"/>
  <c r="M120" i="4"/>
  <c r="L120" i="4"/>
  <c r="J120" i="4"/>
  <c r="N119" i="4"/>
  <c r="M119" i="4"/>
  <c r="L119" i="4"/>
  <c r="J119" i="4"/>
  <c r="N118" i="4"/>
  <c r="M118" i="4"/>
  <c r="L118" i="4"/>
  <c r="J118" i="4"/>
  <c r="N117" i="4"/>
  <c r="M117" i="4"/>
  <c r="L117" i="4"/>
  <c r="J117" i="4"/>
  <c r="N116" i="4"/>
  <c r="M116" i="4"/>
  <c r="L116" i="4"/>
  <c r="J116" i="4"/>
  <c r="N115" i="4"/>
  <c r="M115" i="4"/>
  <c r="L115" i="4"/>
  <c r="J115" i="4"/>
  <c r="N114" i="4"/>
  <c r="M114" i="4"/>
  <c r="L114" i="4"/>
  <c r="J114" i="4"/>
  <c r="N113" i="4"/>
  <c r="M113" i="4"/>
  <c r="L113" i="4"/>
  <c r="J113" i="4"/>
  <c r="N112" i="4"/>
  <c r="M112" i="4"/>
  <c r="L112" i="4"/>
  <c r="J112" i="4"/>
  <c r="N111" i="4"/>
  <c r="M111" i="4"/>
  <c r="L111" i="4"/>
  <c r="J111" i="4"/>
  <c r="N110" i="4"/>
  <c r="M110" i="4"/>
  <c r="L110" i="4"/>
  <c r="J110" i="4"/>
  <c r="N109" i="4"/>
  <c r="M109" i="4"/>
  <c r="L109" i="4"/>
  <c r="J109" i="4"/>
  <c r="N108" i="4"/>
  <c r="M108" i="4"/>
  <c r="L108" i="4"/>
  <c r="J108" i="4"/>
  <c r="M107" i="4"/>
  <c r="L107" i="4"/>
  <c r="J107" i="4"/>
  <c r="N107" i="4"/>
  <c r="N106" i="4"/>
  <c r="M106" i="4"/>
  <c r="L106" i="4"/>
  <c r="J106" i="4"/>
  <c r="M105" i="4"/>
  <c r="L105" i="4"/>
  <c r="J105" i="4"/>
  <c r="M104" i="4"/>
  <c r="L104" i="4"/>
  <c r="J104" i="4"/>
  <c r="N104" i="4"/>
  <c r="M103" i="4"/>
  <c r="L103" i="4"/>
  <c r="J103" i="4"/>
  <c r="N102" i="4"/>
  <c r="M102" i="4"/>
  <c r="L102" i="4"/>
  <c r="J102" i="4"/>
  <c r="N101" i="4"/>
  <c r="M101" i="4"/>
  <c r="L101" i="4"/>
  <c r="J101" i="4"/>
  <c r="N100" i="4"/>
  <c r="M100" i="4"/>
  <c r="L100" i="4"/>
  <c r="J100" i="4"/>
  <c r="N99" i="4"/>
  <c r="M99" i="4"/>
  <c r="L99" i="4"/>
  <c r="J99" i="4"/>
  <c r="M98" i="4"/>
  <c r="L98" i="4"/>
  <c r="J98" i="4"/>
  <c r="N98" i="4"/>
  <c r="M97" i="4"/>
  <c r="L97" i="4"/>
  <c r="J97" i="4"/>
  <c r="M96" i="4"/>
  <c r="L96" i="4"/>
  <c r="J96" i="4"/>
  <c r="N96" i="4"/>
  <c r="M95" i="4"/>
  <c r="L95" i="4"/>
  <c r="J95" i="4"/>
  <c r="N94" i="4"/>
  <c r="M94" i="4"/>
  <c r="L94" i="4"/>
  <c r="J94" i="4"/>
  <c r="N93" i="4"/>
  <c r="M93" i="4"/>
  <c r="L93" i="4"/>
  <c r="J93" i="4"/>
  <c r="N92" i="4"/>
  <c r="M92" i="4"/>
  <c r="L92" i="4"/>
  <c r="J92" i="4"/>
  <c r="N91" i="4"/>
  <c r="M91" i="4"/>
  <c r="L91" i="4"/>
  <c r="J91" i="4"/>
  <c r="N90" i="4"/>
  <c r="M90" i="4"/>
  <c r="L90" i="4"/>
  <c r="J90" i="4"/>
  <c r="N89" i="4"/>
  <c r="M89" i="4"/>
  <c r="L89" i="4"/>
  <c r="J89" i="4"/>
  <c r="M88" i="4"/>
  <c r="L88" i="4"/>
  <c r="N87" i="4"/>
  <c r="M87" i="4"/>
  <c r="L87" i="4"/>
  <c r="J87" i="4"/>
  <c r="N86" i="4"/>
  <c r="M86" i="4"/>
  <c r="L86" i="4"/>
  <c r="J86" i="4"/>
  <c r="N85" i="4"/>
  <c r="M85" i="4"/>
  <c r="L85" i="4"/>
  <c r="J85" i="4"/>
  <c r="N84" i="4"/>
  <c r="M84" i="4"/>
  <c r="L84" i="4"/>
  <c r="J84" i="4"/>
  <c r="N83" i="4"/>
  <c r="M83" i="4"/>
  <c r="L83" i="4"/>
  <c r="J83" i="4"/>
  <c r="N82" i="4"/>
  <c r="M82" i="4"/>
  <c r="L82" i="4"/>
  <c r="J82" i="4"/>
  <c r="M81" i="4"/>
  <c r="L81" i="4"/>
  <c r="J81" i="4"/>
  <c r="N80" i="4"/>
  <c r="M80" i="4"/>
  <c r="L80" i="4"/>
  <c r="J80" i="4"/>
  <c r="N79" i="4"/>
  <c r="M79" i="4"/>
  <c r="L79" i="4"/>
  <c r="J79" i="4"/>
  <c r="N78" i="4"/>
  <c r="M78" i="4"/>
  <c r="L78" i="4"/>
  <c r="J78" i="4"/>
  <c r="N77" i="4"/>
  <c r="M77" i="4"/>
  <c r="L77" i="4"/>
  <c r="J77" i="4"/>
  <c r="N76" i="4"/>
  <c r="M76" i="4"/>
  <c r="L76" i="4"/>
  <c r="J76" i="4"/>
  <c r="M75" i="4"/>
  <c r="L75" i="4"/>
  <c r="J75" i="4"/>
  <c r="N74" i="4"/>
  <c r="M74" i="4"/>
  <c r="L74" i="4"/>
  <c r="J74" i="4"/>
  <c r="N73" i="4"/>
  <c r="M73" i="4"/>
  <c r="L73" i="4"/>
  <c r="J73" i="4"/>
  <c r="N72" i="4"/>
  <c r="M72" i="4"/>
  <c r="L72" i="4"/>
  <c r="J72" i="4"/>
  <c r="N71" i="4"/>
  <c r="M71" i="4"/>
  <c r="L71" i="4"/>
  <c r="J71" i="4"/>
  <c r="N70" i="4"/>
  <c r="M70" i="4"/>
  <c r="L70" i="4"/>
  <c r="J70" i="4"/>
  <c r="N69" i="4"/>
  <c r="M69" i="4"/>
  <c r="L69" i="4"/>
  <c r="J69" i="4"/>
  <c r="N68" i="4"/>
  <c r="M68" i="4"/>
  <c r="L68" i="4"/>
  <c r="J68" i="4"/>
  <c r="M67" i="4"/>
  <c r="L67" i="4"/>
  <c r="N66" i="4"/>
  <c r="M66" i="4"/>
  <c r="L66" i="4"/>
  <c r="J66" i="4"/>
  <c r="M65" i="4"/>
  <c r="L65" i="4"/>
  <c r="J65" i="4"/>
  <c r="N65" i="4"/>
  <c r="N64" i="4"/>
  <c r="M64" i="4"/>
  <c r="L64" i="4"/>
  <c r="J64" i="4"/>
  <c r="N63" i="4"/>
  <c r="M63" i="4"/>
  <c r="L63" i="4"/>
  <c r="J63" i="4"/>
  <c r="N62" i="4"/>
  <c r="M62" i="4"/>
  <c r="L62" i="4"/>
  <c r="J62" i="4"/>
  <c r="N60" i="4"/>
  <c r="M60" i="4"/>
  <c r="L60" i="4"/>
  <c r="J60" i="4"/>
  <c r="N59" i="4"/>
  <c r="M59" i="4"/>
  <c r="L59" i="4"/>
  <c r="J59" i="4"/>
  <c r="N56" i="4"/>
  <c r="M56" i="4"/>
  <c r="L56" i="4"/>
  <c r="J56" i="4"/>
  <c r="M55" i="4"/>
  <c r="L55" i="4"/>
  <c r="J55" i="4"/>
  <c r="N55" i="4"/>
  <c r="N54" i="4"/>
  <c r="M54" i="4"/>
  <c r="L54" i="4"/>
  <c r="J54" i="4"/>
  <c r="N53" i="4"/>
  <c r="M53" i="4"/>
  <c r="L53" i="4"/>
  <c r="J53" i="4"/>
  <c r="N52" i="4"/>
  <c r="M52" i="4"/>
  <c r="L52" i="4"/>
  <c r="J52" i="4"/>
  <c r="N51" i="4"/>
  <c r="M51" i="4"/>
  <c r="L51" i="4"/>
  <c r="J51" i="4"/>
  <c r="N50" i="4"/>
  <c r="M50" i="4"/>
  <c r="L50" i="4"/>
  <c r="J50" i="4"/>
  <c r="N49" i="4"/>
  <c r="M49" i="4"/>
  <c r="L49" i="4"/>
  <c r="J49" i="4"/>
  <c r="N48" i="4"/>
  <c r="M48" i="4"/>
  <c r="L48" i="4"/>
  <c r="J48" i="4"/>
  <c r="N47" i="4"/>
  <c r="M47" i="4"/>
  <c r="L47" i="4"/>
  <c r="J47" i="4"/>
  <c r="N46" i="4"/>
  <c r="M46" i="4"/>
  <c r="L46" i="4"/>
  <c r="J46" i="4"/>
  <c r="N44" i="4"/>
  <c r="M44" i="4"/>
  <c r="L44" i="4"/>
  <c r="J44" i="4"/>
  <c r="N43" i="4"/>
  <c r="M43" i="4"/>
  <c r="L43" i="4"/>
  <c r="J43" i="4"/>
  <c r="N42" i="4"/>
  <c r="M42" i="4"/>
  <c r="L42" i="4"/>
  <c r="J42" i="4"/>
  <c r="M41" i="4"/>
  <c r="L41" i="4"/>
  <c r="J41" i="4"/>
  <c r="N41" i="4"/>
  <c r="N40" i="4"/>
  <c r="M40" i="4"/>
  <c r="L40" i="4"/>
  <c r="J40" i="4"/>
  <c r="N39" i="4"/>
  <c r="M39" i="4"/>
  <c r="L39" i="4"/>
  <c r="J39" i="4"/>
  <c r="N38" i="4"/>
  <c r="M38" i="4"/>
  <c r="L38" i="4"/>
  <c r="J38" i="4"/>
  <c r="M37" i="4"/>
  <c r="L37" i="4"/>
  <c r="J37" i="4"/>
  <c r="N37" i="4"/>
  <c r="N36" i="4"/>
  <c r="M36" i="4"/>
  <c r="L36" i="4"/>
  <c r="J36" i="4"/>
  <c r="N35" i="4"/>
  <c r="M35" i="4"/>
  <c r="L35" i="4"/>
  <c r="J35" i="4"/>
  <c r="N34" i="4"/>
  <c r="L34" i="4"/>
  <c r="J34" i="4"/>
  <c r="H472" i="4"/>
  <c r="N33" i="4"/>
  <c r="M33" i="4"/>
  <c r="L33" i="4"/>
  <c r="J33" i="4"/>
  <c r="M32" i="4"/>
  <c r="L32" i="4"/>
  <c r="J32" i="4"/>
  <c r="N31" i="4"/>
  <c r="M31" i="4"/>
  <c r="L31" i="4"/>
  <c r="J31" i="4"/>
  <c r="N30" i="4"/>
  <c r="M30" i="4"/>
  <c r="L30" i="4"/>
  <c r="J30" i="4"/>
  <c r="N29" i="4"/>
  <c r="M29" i="4"/>
  <c r="L29" i="4"/>
  <c r="J29" i="4"/>
  <c r="N28" i="4"/>
  <c r="M28" i="4"/>
  <c r="L28" i="4"/>
  <c r="J28" i="4"/>
  <c r="N27" i="4"/>
  <c r="M27" i="4"/>
  <c r="L27" i="4"/>
  <c r="J27" i="4"/>
  <c r="N26" i="4"/>
  <c r="M26" i="4"/>
  <c r="L26" i="4"/>
  <c r="J26" i="4"/>
  <c r="N25" i="4"/>
  <c r="M25" i="4"/>
  <c r="L25" i="4"/>
  <c r="J25" i="4"/>
  <c r="M24" i="4"/>
  <c r="L24" i="4"/>
  <c r="N23" i="4"/>
  <c r="M23" i="4"/>
  <c r="L23" i="4"/>
  <c r="J23" i="4"/>
  <c r="N22" i="4"/>
  <c r="M22" i="4"/>
  <c r="L22" i="4"/>
  <c r="J22" i="4"/>
  <c r="N20" i="4"/>
  <c r="M20" i="4"/>
  <c r="L20" i="4"/>
  <c r="J20" i="4"/>
  <c r="N19" i="4"/>
  <c r="M19" i="4"/>
  <c r="L19" i="4"/>
  <c r="J19" i="4"/>
  <c r="N18" i="4"/>
  <c r="M18" i="4"/>
  <c r="L18" i="4"/>
  <c r="J18" i="4"/>
  <c r="N17" i="4"/>
  <c r="M17" i="4"/>
  <c r="L17" i="4"/>
  <c r="J17" i="4"/>
  <c r="N16" i="4"/>
  <c r="M16" i="4"/>
  <c r="L16" i="4"/>
  <c r="J16" i="4"/>
  <c r="N15" i="4"/>
  <c r="M15" i="4"/>
  <c r="L15" i="4"/>
  <c r="J15" i="4"/>
  <c r="N14" i="4"/>
  <c r="M14" i="4"/>
  <c r="L14" i="4"/>
  <c r="J14" i="4"/>
  <c r="N13" i="4"/>
  <c r="M13" i="4"/>
  <c r="L13" i="4"/>
  <c r="J13" i="4"/>
  <c r="N12" i="4"/>
  <c r="M12" i="4"/>
  <c r="L12" i="4"/>
  <c r="J12" i="4"/>
  <c r="N11" i="4"/>
  <c r="M11" i="4"/>
  <c r="L11" i="4"/>
  <c r="J11" i="4"/>
  <c r="N10" i="4"/>
  <c r="M10" i="4"/>
  <c r="L10" i="4"/>
  <c r="J10" i="4"/>
  <c r="N9" i="4"/>
  <c r="M9" i="4"/>
  <c r="L9" i="4"/>
  <c r="J9" i="4"/>
  <c r="N8" i="4"/>
  <c r="M8" i="4"/>
  <c r="L8" i="4"/>
  <c r="J8" i="4"/>
  <c r="N7" i="4"/>
  <c r="M7" i="4"/>
  <c r="L7" i="4"/>
  <c r="J7" i="4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7" i="3"/>
  <c r="J266" i="3"/>
  <c r="M266" i="3"/>
  <c r="N266" i="3"/>
  <c r="J20" i="3"/>
  <c r="M20" i="3"/>
  <c r="N20" i="3"/>
  <c r="H221" i="3"/>
  <c r="J10" i="3"/>
  <c r="M10" i="3"/>
  <c r="N10" i="3"/>
  <c r="J183" i="3"/>
  <c r="M183" i="3"/>
  <c r="N183" i="3"/>
  <c r="J223" i="3"/>
  <c r="M223" i="3"/>
  <c r="N223" i="3"/>
  <c r="J227" i="3"/>
  <c r="M227" i="3"/>
  <c r="N227" i="3"/>
  <c r="J351" i="3"/>
  <c r="M351" i="3"/>
  <c r="N351" i="3"/>
  <c r="J342" i="3"/>
  <c r="M342" i="3"/>
  <c r="N342" i="3"/>
  <c r="I100" i="3"/>
  <c r="I276" i="3"/>
  <c r="I275" i="3"/>
  <c r="I222" i="3"/>
  <c r="I221" i="3"/>
  <c r="I251" i="3"/>
  <c r="I208" i="3"/>
  <c r="I129" i="3"/>
  <c r="I103" i="3"/>
  <c r="I60" i="3"/>
  <c r="I23" i="3"/>
  <c r="I325" i="3"/>
  <c r="I378" i="3"/>
  <c r="I432" i="3"/>
  <c r="I193" i="3"/>
  <c r="I194" i="3"/>
  <c r="I239" i="3"/>
  <c r="I62" i="3"/>
  <c r="I273" i="3"/>
  <c r="I204" i="3"/>
  <c r="I40" i="3"/>
  <c r="I102" i="3"/>
  <c r="I99" i="3"/>
  <c r="I83" i="3"/>
  <c r="I240" i="3"/>
  <c r="I284" i="3"/>
  <c r="I280" i="3"/>
  <c r="I26" i="3"/>
  <c r="I61" i="3"/>
  <c r="I281" i="3"/>
  <c r="I127" i="3"/>
  <c r="I338" i="3"/>
  <c r="I70" i="3"/>
  <c r="I310" i="3"/>
  <c r="I202" i="3"/>
  <c r="I234" i="3"/>
  <c r="I262" i="3"/>
  <c r="I261" i="3"/>
  <c r="I412" i="3"/>
  <c r="J218" i="3"/>
  <c r="M218" i="3"/>
  <c r="N218" i="3"/>
  <c r="J361" i="3"/>
  <c r="M361" i="3"/>
  <c r="N361" i="3"/>
  <c r="J158" i="3"/>
  <c r="M158" i="3"/>
  <c r="N158" i="3"/>
  <c r="J350" i="3"/>
  <c r="M350" i="3"/>
  <c r="N350" i="3"/>
  <c r="J353" i="3"/>
  <c r="M353" i="3"/>
  <c r="N353" i="3"/>
  <c r="J157" i="3"/>
  <c r="M157" i="3"/>
  <c r="N157" i="3"/>
  <c r="H273" i="3"/>
  <c r="J346" i="3"/>
  <c r="M346" i="3"/>
  <c r="N346" i="3"/>
  <c r="I93" i="3"/>
  <c r="I343" i="3"/>
  <c r="I288" i="3"/>
  <c r="I260" i="3"/>
  <c r="I120" i="3"/>
  <c r="I177" i="3"/>
  <c r="I155" i="3"/>
  <c r="I59" i="3"/>
  <c r="N59" i="3" s="1"/>
  <c r="H33" i="3"/>
  <c r="M33" i="3" s="1"/>
  <c r="I92" i="3"/>
  <c r="I90" i="3"/>
  <c r="I283" i="3"/>
  <c r="I36" i="3"/>
  <c r="J84" i="3"/>
  <c r="M84" i="3"/>
  <c r="N84" i="3"/>
  <c r="J219" i="3"/>
  <c r="M219" i="3"/>
  <c r="N219" i="3"/>
  <c r="J220" i="3"/>
  <c r="M220" i="3"/>
  <c r="N220" i="3"/>
  <c r="J320" i="3"/>
  <c r="M320" i="3"/>
  <c r="N320" i="3"/>
  <c r="J241" i="3"/>
  <c r="M241" i="3"/>
  <c r="N241" i="3"/>
  <c r="J95" i="3"/>
  <c r="M95" i="3"/>
  <c r="N95" i="3"/>
  <c r="J417" i="3"/>
  <c r="M417" i="3"/>
  <c r="N417" i="3"/>
  <c r="J291" i="3"/>
  <c r="M291" i="3"/>
  <c r="N291" i="3"/>
  <c r="J107" i="3"/>
  <c r="M107" i="3"/>
  <c r="N107" i="3"/>
  <c r="J359" i="3"/>
  <c r="M359" i="3"/>
  <c r="N359" i="3"/>
  <c r="J190" i="3"/>
  <c r="M190" i="3"/>
  <c r="N190" i="3"/>
  <c r="J250" i="3"/>
  <c r="M250" i="3"/>
  <c r="N250" i="3"/>
  <c r="J195" i="3"/>
  <c r="M195" i="3"/>
  <c r="N195" i="3"/>
  <c r="J7" i="3"/>
  <c r="M7" i="3"/>
  <c r="N7" i="3"/>
  <c r="J302" i="3"/>
  <c r="M302" i="3"/>
  <c r="N302" i="3"/>
  <c r="J360" i="3"/>
  <c r="M360" i="3"/>
  <c r="N360" i="3"/>
  <c r="J337" i="3"/>
  <c r="M337" i="3"/>
  <c r="N337" i="3"/>
  <c r="J78" i="3"/>
  <c r="M78" i="3"/>
  <c r="N78" i="3"/>
  <c r="J24" i="3"/>
  <c r="M24" i="3"/>
  <c r="N24" i="3"/>
  <c r="J189" i="3"/>
  <c r="M189" i="3"/>
  <c r="N189" i="3"/>
  <c r="J439" i="3"/>
  <c r="M439" i="3"/>
  <c r="N439" i="3"/>
  <c r="J37" i="3"/>
  <c r="M37" i="3"/>
  <c r="N37" i="3"/>
  <c r="J38" i="3"/>
  <c r="M38" i="3"/>
  <c r="N38" i="3"/>
  <c r="J39" i="3"/>
  <c r="M39" i="3"/>
  <c r="N39" i="3"/>
  <c r="J56" i="3"/>
  <c r="M56" i="3"/>
  <c r="N56" i="3"/>
  <c r="J174" i="3"/>
  <c r="M174" i="3"/>
  <c r="N174" i="3"/>
  <c r="J319" i="3"/>
  <c r="M319" i="3"/>
  <c r="N319" i="3"/>
  <c r="J51" i="3"/>
  <c r="M51" i="3"/>
  <c r="N51" i="3"/>
  <c r="J14" i="3"/>
  <c r="M14" i="3"/>
  <c r="N14" i="3"/>
  <c r="J362" i="3"/>
  <c r="M362" i="3"/>
  <c r="N362" i="3"/>
  <c r="J89" i="3"/>
  <c r="M89" i="3"/>
  <c r="N89" i="3"/>
  <c r="J15" i="3"/>
  <c r="M15" i="3"/>
  <c r="N15" i="3"/>
  <c r="J217" i="3"/>
  <c r="M217" i="3"/>
  <c r="N217" i="3"/>
  <c r="J133" i="3"/>
  <c r="M133" i="3"/>
  <c r="N133" i="3"/>
  <c r="J131" i="3"/>
  <c r="M131" i="3"/>
  <c r="N131" i="3"/>
  <c r="J345" i="3"/>
  <c r="M345" i="3"/>
  <c r="N345" i="3"/>
  <c r="J356" i="3"/>
  <c r="M356" i="3"/>
  <c r="N356" i="3"/>
  <c r="J267" i="3"/>
  <c r="M267" i="3"/>
  <c r="N267" i="3"/>
  <c r="J119" i="3"/>
  <c r="M119" i="3"/>
  <c r="N119" i="3"/>
  <c r="J55" i="3"/>
  <c r="M55" i="3"/>
  <c r="N55" i="3"/>
  <c r="J201" i="3"/>
  <c r="M201" i="3"/>
  <c r="N201" i="3"/>
  <c r="J173" i="3"/>
  <c r="M173" i="3"/>
  <c r="N173" i="3"/>
  <c r="I179" i="3"/>
  <c r="I196" i="3"/>
  <c r="I81" i="3"/>
  <c r="I347" i="3"/>
  <c r="I242" i="3"/>
  <c r="I31" i="3"/>
  <c r="I206" i="3"/>
  <c r="I53" i="3"/>
  <c r="I258" i="3"/>
  <c r="I144" i="3"/>
  <c r="I363" i="3"/>
  <c r="I98" i="3"/>
  <c r="I305" i="3"/>
  <c r="I180" i="3"/>
  <c r="I308" i="3"/>
  <c r="I235" i="3"/>
  <c r="N235" i="3" s="1"/>
  <c r="I76" i="3"/>
  <c r="I329" i="3"/>
  <c r="I429" i="3"/>
  <c r="I33" i="3"/>
  <c r="N33" i="3" s="1"/>
  <c r="I382" i="3"/>
  <c r="J42" i="3"/>
  <c r="M42" i="3"/>
  <c r="N42" i="3"/>
  <c r="I91" i="3"/>
  <c r="J341" i="3"/>
  <c r="M341" i="3"/>
  <c r="N341" i="3"/>
  <c r="J128" i="3"/>
  <c r="M128" i="3"/>
  <c r="N128" i="3"/>
  <c r="J231" i="3"/>
  <c r="M231" i="3"/>
  <c r="N231" i="3"/>
  <c r="J233" i="3"/>
  <c r="M233" i="3"/>
  <c r="N233" i="3"/>
  <c r="M59" i="3"/>
  <c r="M235" i="3"/>
  <c r="O13" i="4" l="1"/>
  <c r="O48" i="4"/>
  <c r="O73" i="4"/>
  <c r="O74" i="4"/>
  <c r="N199" i="4"/>
  <c r="O442" i="4"/>
  <c r="O49" i="4"/>
  <c r="O63" i="4"/>
  <c r="O79" i="4"/>
  <c r="O85" i="4"/>
  <c r="O128" i="4"/>
  <c r="O379" i="4"/>
  <c r="O431" i="4"/>
  <c r="O436" i="4"/>
  <c r="O440" i="4"/>
  <c r="O123" i="4"/>
  <c r="O230" i="4"/>
  <c r="O236" i="4"/>
  <c r="O249" i="4"/>
  <c r="O296" i="4"/>
  <c r="O91" i="4"/>
  <c r="O94" i="4"/>
  <c r="O99" i="4"/>
  <c r="O100" i="4"/>
  <c r="O224" i="4"/>
  <c r="O225" i="4"/>
  <c r="O467" i="4"/>
  <c r="O36" i="4"/>
  <c r="O43" i="4"/>
  <c r="N88" i="4"/>
  <c r="O88" i="4" s="1"/>
  <c r="O294" i="4"/>
  <c r="O297" i="4"/>
  <c r="O300" i="4"/>
  <c r="O306" i="4"/>
  <c r="O359" i="4"/>
  <c r="O468" i="4"/>
  <c r="O25" i="4"/>
  <c r="O29" i="4"/>
  <c r="O30" i="4"/>
  <c r="O129" i="4"/>
  <c r="O133" i="4"/>
  <c r="O136" i="4"/>
  <c r="O148" i="4"/>
  <c r="O151" i="4"/>
  <c r="O162" i="4"/>
  <c r="O163" i="4"/>
  <c r="O167" i="4"/>
  <c r="O179" i="4"/>
  <c r="O192" i="4"/>
  <c r="O227" i="4"/>
  <c r="O456" i="4"/>
  <c r="O9" i="4"/>
  <c r="O102" i="4"/>
  <c r="O109" i="4"/>
  <c r="O127" i="4"/>
  <c r="O339" i="4"/>
  <c r="O375" i="4"/>
  <c r="O399" i="4"/>
  <c r="O400" i="4"/>
  <c r="O409" i="4"/>
  <c r="O410" i="4"/>
  <c r="O413" i="4"/>
  <c r="O414" i="4"/>
  <c r="O420" i="4"/>
  <c r="O10" i="4"/>
  <c r="O37" i="4"/>
  <c r="O41" i="4"/>
  <c r="O44" i="4"/>
  <c r="O53" i="4"/>
  <c r="O55" i="4"/>
  <c r="O84" i="4"/>
  <c r="O107" i="4"/>
  <c r="O110" i="4"/>
  <c r="O147" i="4"/>
  <c r="O178" i="4"/>
  <c r="O202" i="4"/>
  <c r="O317" i="4"/>
  <c r="O363" i="4"/>
  <c r="O70" i="4"/>
  <c r="N211" i="4"/>
  <c r="O211" i="4" s="1"/>
  <c r="O217" i="4"/>
  <c r="O221" i="4"/>
  <c r="O231" i="4"/>
  <c r="O250" i="4"/>
  <c r="O271" i="4"/>
  <c r="O273" i="4"/>
  <c r="O278" i="4"/>
  <c r="O291" i="4"/>
  <c r="O330" i="4"/>
  <c r="O390" i="4"/>
  <c r="O415" i="4"/>
  <c r="O441" i="4"/>
  <c r="O458" i="4"/>
  <c r="O465" i="4"/>
  <c r="O7" i="4"/>
  <c r="O71" i="4"/>
  <c r="O182" i="4"/>
  <c r="O184" i="4"/>
  <c r="O188" i="4"/>
  <c r="O194" i="4"/>
  <c r="O222" i="4"/>
  <c r="O287" i="4"/>
  <c r="O368" i="4"/>
  <c r="O370" i="4"/>
  <c r="O373" i="4"/>
  <c r="O374" i="4"/>
  <c r="O381" i="4"/>
  <c r="O416" i="4"/>
  <c r="O455" i="4"/>
  <c r="O354" i="4"/>
  <c r="J246" i="4"/>
  <c r="O397" i="4"/>
  <c r="O366" i="4"/>
  <c r="N269" i="4"/>
  <c r="O269" i="4" s="1"/>
  <c r="O186" i="4"/>
  <c r="O106" i="4"/>
  <c r="N285" i="4"/>
  <c r="O285" i="4" s="1"/>
  <c r="O367" i="4"/>
  <c r="O335" i="4"/>
  <c r="O255" i="4"/>
  <c r="O235" i="4"/>
  <c r="O187" i="4"/>
  <c r="O150" i="4"/>
  <c r="O90" i="4"/>
  <c r="O65" i="4"/>
  <c r="O64" i="4"/>
  <c r="O62" i="4"/>
  <c r="O12" i="4"/>
  <c r="O47" i="4"/>
  <c r="O93" i="4"/>
  <c r="O98" i="4"/>
  <c r="O112" i="4"/>
  <c r="O113" i="4"/>
  <c r="O116" i="4"/>
  <c r="O117" i="4"/>
  <c r="O118" i="4"/>
  <c r="O122" i="4"/>
  <c r="O132" i="4"/>
  <c r="O149" i="4"/>
  <c r="O153" i="4"/>
  <c r="O156" i="4"/>
  <c r="O158" i="4"/>
  <c r="O191" i="4"/>
  <c r="O196" i="4"/>
  <c r="O197" i="4"/>
  <c r="O200" i="4"/>
  <c r="O238" i="4"/>
  <c r="O239" i="4"/>
  <c r="O244" i="4"/>
  <c r="O246" i="4"/>
  <c r="O279" i="4"/>
  <c r="O299" i="4"/>
  <c r="O331" i="4"/>
  <c r="O377" i="4"/>
  <c r="O378" i="4"/>
  <c r="O391" i="4"/>
  <c r="O419" i="4"/>
  <c r="O432" i="4"/>
  <c r="O448" i="4"/>
  <c r="O449" i="4"/>
  <c r="O450" i="4"/>
  <c r="O466" i="4"/>
  <c r="O11" i="4"/>
  <c r="O16" i="4"/>
  <c r="O17" i="4"/>
  <c r="O18" i="4"/>
  <c r="O23" i="4"/>
  <c r="O51" i="4"/>
  <c r="O52" i="4"/>
  <c r="O92" i="4"/>
  <c r="O96" i="4"/>
  <c r="O111" i="4"/>
  <c r="O131" i="4"/>
  <c r="O135" i="4"/>
  <c r="O161" i="4"/>
  <c r="O166" i="4"/>
  <c r="O228" i="4"/>
  <c r="O241" i="4"/>
  <c r="O248" i="4"/>
  <c r="O253" i="4"/>
  <c r="O254" i="4"/>
  <c r="O260" i="4"/>
  <c r="O261" i="4"/>
  <c r="O262" i="4"/>
  <c r="O267" i="4"/>
  <c r="O270" i="4"/>
  <c r="O275" i="4"/>
  <c r="O284" i="4"/>
  <c r="O290" i="4"/>
  <c r="O302" i="4"/>
  <c r="O303" i="4"/>
  <c r="O305" i="4"/>
  <c r="O325" i="4"/>
  <c r="O326" i="4"/>
  <c r="O327" i="4"/>
  <c r="O329" i="4"/>
  <c r="O336" i="4"/>
  <c r="O343" i="4"/>
  <c r="O344" i="4"/>
  <c r="O348" i="4"/>
  <c r="O349" i="4"/>
  <c r="O350" i="4"/>
  <c r="O353" i="4"/>
  <c r="O383" i="4"/>
  <c r="O384" i="4"/>
  <c r="O386" i="4"/>
  <c r="O389" i="4"/>
  <c r="O422" i="4"/>
  <c r="O425" i="4"/>
  <c r="O426" i="4"/>
  <c r="O438" i="4"/>
  <c r="O460" i="4"/>
  <c r="O461" i="4"/>
  <c r="O50" i="4"/>
  <c r="O56" i="4"/>
  <c r="O59" i="4"/>
  <c r="O69" i="4"/>
  <c r="O78" i="4"/>
  <c r="O83" i="4"/>
  <c r="O134" i="4"/>
  <c r="O138" i="4"/>
  <c r="O141" i="4"/>
  <c r="O142" i="4"/>
  <c r="O145" i="4"/>
  <c r="O146" i="4"/>
  <c r="O169" i="4"/>
  <c r="O172" i="4"/>
  <c r="O173" i="4"/>
  <c r="O176" i="4"/>
  <c r="O177" i="4"/>
  <c r="O205" i="4"/>
  <c r="O206" i="4"/>
  <c r="O209" i="4"/>
  <c r="O219" i="4"/>
  <c r="O226" i="4"/>
  <c r="O257" i="4"/>
  <c r="O258" i="4"/>
  <c r="O282" i="4"/>
  <c r="O308" i="4"/>
  <c r="O311" i="4"/>
  <c r="O312" i="4"/>
  <c r="O313" i="4"/>
  <c r="O315" i="4"/>
  <c r="O319" i="4"/>
  <c r="O320" i="4"/>
  <c r="O333" i="4"/>
  <c r="O334" i="4"/>
  <c r="O341" i="4"/>
  <c r="O352" i="4"/>
  <c r="O361" i="4"/>
  <c r="O362" i="4"/>
  <c r="O382" i="4"/>
  <c r="O393" i="4"/>
  <c r="O394" i="4"/>
  <c r="O395" i="4"/>
  <c r="O435" i="4"/>
  <c r="O171" i="4"/>
  <c r="O346" i="4"/>
  <c r="O408" i="4"/>
  <c r="O424" i="4"/>
  <c r="O14" i="4"/>
  <c r="O22" i="4"/>
  <c r="O28" i="4"/>
  <c r="O33" i="4"/>
  <c r="O35" i="4"/>
  <c r="O40" i="4"/>
  <c r="O54" i="4"/>
  <c r="O68" i="4"/>
  <c r="O77" i="4"/>
  <c r="O82" i="4"/>
  <c r="O104" i="4"/>
  <c r="O114" i="4"/>
  <c r="O121" i="4"/>
  <c r="O126" i="4"/>
  <c r="O139" i="4"/>
  <c r="O144" i="4"/>
  <c r="O154" i="4"/>
  <c r="O160" i="4"/>
  <c r="O170" i="4"/>
  <c r="O175" i="4"/>
  <c r="O198" i="4"/>
  <c r="O203" i="4"/>
  <c r="O207" i="4"/>
  <c r="O212" i="4"/>
  <c r="O240" i="4"/>
  <c r="O263" i="4"/>
  <c r="O266" i="4"/>
  <c r="O289" i="4"/>
  <c r="O345" i="4"/>
  <c r="O372" i="4"/>
  <c r="O388" i="4"/>
  <c r="O403" i="4"/>
  <c r="O412" i="4"/>
  <c r="O423" i="4"/>
  <c r="O428" i="4"/>
  <c r="O445" i="4"/>
  <c r="O454" i="4"/>
  <c r="O471" i="4"/>
  <c r="O15" i="4"/>
  <c r="O115" i="4"/>
  <c r="O140" i="4"/>
  <c r="O155" i="4"/>
  <c r="O210" i="4"/>
  <c r="O265" i="4"/>
  <c r="O310" i="4"/>
  <c r="O324" i="4"/>
  <c r="O437" i="4"/>
  <c r="O447" i="4"/>
  <c r="O19" i="4"/>
  <c r="O26" i="4"/>
  <c r="O38" i="4"/>
  <c r="O46" i="4"/>
  <c r="O72" i="4"/>
  <c r="O87" i="4"/>
  <c r="O119" i="4"/>
  <c r="O130" i="4"/>
  <c r="O143" i="4"/>
  <c r="O159" i="4"/>
  <c r="O165" i="4"/>
  <c r="O174" i="4"/>
  <c r="O181" i="4"/>
  <c r="O223" i="4"/>
  <c r="O232" i="4"/>
  <c r="O234" i="4"/>
  <c r="O242" i="4"/>
  <c r="O245" i="4"/>
  <c r="O252" i="4"/>
  <c r="O268" i="4"/>
  <c r="O281" i="4"/>
  <c r="O288" i="4"/>
  <c r="O298" i="4"/>
  <c r="O301" i="4"/>
  <c r="O332" i="4"/>
  <c r="O351" i="4"/>
  <c r="O371" i="4"/>
  <c r="O387" i="4"/>
  <c r="O392" i="4"/>
  <c r="O411" i="4"/>
  <c r="O418" i="4"/>
  <c r="O427" i="4"/>
  <c r="O434" i="4"/>
  <c r="O451" i="4"/>
  <c r="J24" i="4"/>
  <c r="N24" i="4"/>
  <c r="I472" i="4"/>
  <c r="N75" i="4"/>
  <c r="O75" i="4" s="1"/>
  <c r="N97" i="4"/>
  <c r="O97" i="4" s="1"/>
  <c r="M283" i="4"/>
  <c r="O283" i="4" s="1"/>
  <c r="N321" i="4"/>
  <c r="O321" i="4" s="1"/>
  <c r="N81" i="4"/>
  <c r="O81" i="4" s="1"/>
  <c r="N105" i="4"/>
  <c r="O105" i="4" s="1"/>
  <c r="N185" i="4"/>
  <c r="O185" i="4" s="1"/>
  <c r="J268" i="4"/>
  <c r="O8" i="4"/>
  <c r="O31" i="4"/>
  <c r="O42" i="4"/>
  <c r="O66" i="4"/>
  <c r="O80" i="4"/>
  <c r="O89" i="4"/>
  <c r="O101" i="4"/>
  <c r="O124" i="4"/>
  <c r="O137" i="4"/>
  <c r="O152" i="4"/>
  <c r="O168" i="4"/>
  <c r="O195" i="4"/>
  <c r="O218" i="4"/>
  <c r="O237" i="4"/>
  <c r="N259" i="4"/>
  <c r="O259" i="4" s="1"/>
  <c r="J338" i="4"/>
  <c r="N338" i="4"/>
  <c r="O338" i="4" s="1"/>
  <c r="N32" i="4"/>
  <c r="O32" i="4" s="1"/>
  <c r="N67" i="4"/>
  <c r="O67" i="4" s="1"/>
  <c r="N95" i="4"/>
  <c r="O95" i="4" s="1"/>
  <c r="N125" i="4"/>
  <c r="O125" i="4" s="1"/>
  <c r="J228" i="4"/>
  <c r="O60" i="4"/>
  <c r="N103" i="4"/>
  <c r="O103" i="4" s="1"/>
  <c r="O108" i="4"/>
  <c r="O204" i="4"/>
  <c r="N215" i="4"/>
  <c r="O215" i="4" s="1"/>
  <c r="O243" i="4"/>
  <c r="O274" i="4"/>
  <c r="O292" i="4"/>
  <c r="N318" i="4"/>
  <c r="O318" i="4" s="1"/>
  <c r="O20" i="4"/>
  <c r="O27" i="4"/>
  <c r="O39" i="4"/>
  <c r="O76" i="4"/>
  <c r="O86" i="4"/>
  <c r="O120" i="4"/>
  <c r="O164" i="4"/>
  <c r="O180" i="4"/>
  <c r="N183" i="4"/>
  <c r="O183" i="4" s="1"/>
  <c r="O189" i="4"/>
  <c r="O190" i="4"/>
  <c r="J201" i="4"/>
  <c r="N201" i="4"/>
  <c r="O201" i="4" s="1"/>
  <c r="O213" i="4"/>
  <c r="O214" i="4"/>
  <c r="O220" i="4"/>
  <c r="N229" i="4"/>
  <c r="O229" i="4" s="1"/>
  <c r="O233" i="4"/>
  <c r="O251" i="4"/>
  <c r="O256" i="4"/>
  <c r="O277" i="4"/>
  <c r="N286" i="4"/>
  <c r="O286" i="4" s="1"/>
  <c r="O295" i="4"/>
  <c r="O309" i="4"/>
  <c r="O314" i="4"/>
  <c r="O323" i="4"/>
  <c r="O328" i="4"/>
  <c r="O376" i="4"/>
  <c r="O398" i="4"/>
  <c r="O429" i="4"/>
  <c r="O430" i="4"/>
  <c r="N464" i="4"/>
  <c r="O464" i="4" s="1"/>
  <c r="L472" i="4"/>
  <c r="O340" i="4"/>
  <c r="N342" i="4"/>
  <c r="O342" i="4" s="1"/>
  <c r="O355" i="4"/>
  <c r="N360" i="4"/>
  <c r="O360" i="4" s="1"/>
  <c r="O369" i="4"/>
  <c r="O385" i="4"/>
  <c r="O402" i="4"/>
  <c r="O421" i="4"/>
  <c r="O457" i="4"/>
  <c r="N459" i="4"/>
  <c r="O459" i="4" s="1"/>
  <c r="M34" i="4"/>
  <c r="O34" i="4" s="1"/>
  <c r="O199" i="4"/>
  <c r="O208" i="4"/>
  <c r="O216" i="4"/>
  <c r="O264" i="4"/>
  <c r="O272" i="4"/>
  <c r="O307" i="4"/>
  <c r="O322" i="4"/>
  <c r="O337" i="4"/>
  <c r="O365" i="4"/>
  <c r="O417" i="4"/>
  <c r="O433" i="4"/>
  <c r="O452" i="4"/>
  <c r="O470" i="4"/>
  <c r="O266" i="3"/>
  <c r="O20" i="3"/>
  <c r="O227" i="3"/>
  <c r="O10" i="3"/>
  <c r="O183" i="3"/>
  <c r="O223" i="3"/>
  <c r="O351" i="3"/>
  <c r="O342" i="3"/>
  <c r="O218" i="3"/>
  <c r="J26" i="3"/>
  <c r="O361" i="3"/>
  <c r="O158" i="3"/>
  <c r="O350" i="3"/>
  <c r="O353" i="3"/>
  <c r="O157" i="3"/>
  <c r="O346" i="3"/>
  <c r="J235" i="3"/>
  <c r="O84" i="3"/>
  <c r="O219" i="3"/>
  <c r="O220" i="3"/>
  <c r="O320" i="3"/>
  <c r="O241" i="3"/>
  <c r="O95" i="3"/>
  <c r="O190" i="3"/>
  <c r="O107" i="3"/>
  <c r="O417" i="3"/>
  <c r="O291" i="3"/>
  <c r="O359" i="3"/>
  <c r="O250" i="3"/>
  <c r="O195" i="3"/>
  <c r="O302" i="3"/>
  <c r="O7" i="3"/>
  <c r="O360" i="3"/>
  <c r="O337" i="3"/>
  <c r="O78" i="3"/>
  <c r="O439" i="3"/>
  <c r="O24" i="3"/>
  <c r="O37" i="3"/>
  <c r="O189" i="3"/>
  <c r="O38" i="3"/>
  <c r="O39" i="3"/>
  <c r="O56" i="3"/>
  <c r="O51" i="3"/>
  <c r="O319" i="3"/>
  <c r="O174" i="3"/>
  <c r="O14" i="3"/>
  <c r="O362" i="3"/>
  <c r="O89" i="3"/>
  <c r="O15" i="3"/>
  <c r="O217" i="3"/>
  <c r="O133" i="3"/>
  <c r="O131" i="3"/>
  <c r="O345" i="3"/>
  <c r="O356" i="3"/>
  <c r="O267" i="3"/>
  <c r="O119" i="3"/>
  <c r="O55" i="3"/>
  <c r="O201" i="3"/>
  <c r="O173" i="3"/>
  <c r="J59" i="3"/>
  <c r="J33" i="3"/>
  <c r="O42" i="3"/>
  <c r="O341" i="3"/>
  <c r="O33" i="3"/>
  <c r="O128" i="3"/>
  <c r="O231" i="3"/>
  <c r="O233" i="3"/>
  <c r="O59" i="3"/>
  <c r="O235" i="3"/>
  <c r="J357" i="3"/>
  <c r="M357" i="3"/>
  <c r="N357" i="3"/>
  <c r="J29" i="3"/>
  <c r="M29" i="3"/>
  <c r="N29" i="3"/>
  <c r="J43" i="3"/>
  <c r="M43" i="3"/>
  <c r="N43" i="3"/>
  <c r="N301" i="3"/>
  <c r="M301" i="3"/>
  <c r="J301" i="3"/>
  <c r="N123" i="3"/>
  <c r="M123" i="3"/>
  <c r="J123" i="3"/>
  <c r="N122" i="3"/>
  <c r="M122" i="3"/>
  <c r="J122" i="3"/>
  <c r="N434" i="3"/>
  <c r="M434" i="3"/>
  <c r="J434" i="3"/>
  <c r="N433" i="3"/>
  <c r="M433" i="3"/>
  <c r="J433" i="3"/>
  <c r="N303" i="3"/>
  <c r="M303" i="3"/>
  <c r="J303" i="3"/>
  <c r="N75" i="3"/>
  <c r="M75" i="3"/>
  <c r="J75" i="3"/>
  <c r="N74" i="3"/>
  <c r="M74" i="3"/>
  <c r="J74" i="3"/>
  <c r="N430" i="3"/>
  <c r="M430" i="3"/>
  <c r="J430" i="3"/>
  <c r="N365" i="3"/>
  <c r="M365" i="3"/>
  <c r="J365" i="3"/>
  <c r="N364" i="3"/>
  <c r="M364" i="3"/>
  <c r="J364" i="3"/>
  <c r="N314" i="3"/>
  <c r="M314" i="3"/>
  <c r="J314" i="3"/>
  <c r="N297" i="3"/>
  <c r="M297" i="3"/>
  <c r="J297" i="3"/>
  <c r="N296" i="3"/>
  <c r="M296" i="3"/>
  <c r="J296" i="3"/>
  <c r="N295" i="3"/>
  <c r="M295" i="3"/>
  <c r="J295" i="3"/>
  <c r="N294" i="3"/>
  <c r="M294" i="3"/>
  <c r="J294" i="3"/>
  <c r="N293" i="3"/>
  <c r="M293" i="3"/>
  <c r="J293" i="3"/>
  <c r="N191" i="3"/>
  <c r="M191" i="3"/>
  <c r="J191" i="3"/>
  <c r="N151" i="3"/>
  <c r="M151" i="3"/>
  <c r="J151" i="3"/>
  <c r="N150" i="3"/>
  <c r="M150" i="3"/>
  <c r="J150" i="3"/>
  <c r="N143" i="3"/>
  <c r="M143" i="3"/>
  <c r="J143" i="3"/>
  <c r="N142" i="3"/>
  <c r="M142" i="3"/>
  <c r="J142" i="3"/>
  <c r="N141" i="3"/>
  <c r="M141" i="3"/>
  <c r="J141" i="3"/>
  <c r="N139" i="3"/>
  <c r="M139" i="3"/>
  <c r="J139" i="3"/>
  <c r="N138" i="3"/>
  <c r="M138" i="3"/>
  <c r="J138" i="3"/>
  <c r="N137" i="3"/>
  <c r="M137" i="3"/>
  <c r="J137" i="3"/>
  <c r="N136" i="3"/>
  <c r="M136" i="3"/>
  <c r="J136" i="3"/>
  <c r="N135" i="3"/>
  <c r="M135" i="3"/>
  <c r="J135" i="3"/>
  <c r="N134" i="3"/>
  <c r="M134" i="3"/>
  <c r="J134" i="3"/>
  <c r="N423" i="3"/>
  <c r="M423" i="3"/>
  <c r="J423" i="3"/>
  <c r="N375" i="3"/>
  <c r="M375" i="3"/>
  <c r="J375" i="3"/>
  <c r="N374" i="3"/>
  <c r="M374" i="3"/>
  <c r="J374" i="3"/>
  <c r="N373" i="3"/>
  <c r="M373" i="3"/>
  <c r="J373" i="3"/>
  <c r="N366" i="3"/>
  <c r="M366" i="3"/>
  <c r="J366" i="3"/>
  <c r="N328" i="3"/>
  <c r="M328" i="3"/>
  <c r="J328" i="3"/>
  <c r="N324" i="3"/>
  <c r="M324" i="3"/>
  <c r="J324" i="3"/>
  <c r="N323" i="3"/>
  <c r="M323" i="3"/>
  <c r="J323" i="3"/>
  <c r="N322" i="3"/>
  <c r="M322" i="3"/>
  <c r="J322" i="3"/>
  <c r="N199" i="3"/>
  <c r="M199" i="3"/>
  <c r="J199" i="3"/>
  <c r="N112" i="3"/>
  <c r="M112" i="3"/>
  <c r="J112" i="3"/>
  <c r="N111" i="3"/>
  <c r="M111" i="3"/>
  <c r="J111" i="3"/>
  <c r="N110" i="3"/>
  <c r="M110" i="3"/>
  <c r="J110" i="3"/>
  <c r="N269" i="3"/>
  <c r="M269" i="3"/>
  <c r="J269" i="3"/>
  <c r="N431" i="3"/>
  <c r="M431" i="3"/>
  <c r="J431" i="3"/>
  <c r="N230" i="3"/>
  <c r="M230" i="3"/>
  <c r="J230" i="3"/>
  <c r="N229" i="3"/>
  <c r="M229" i="3"/>
  <c r="J229" i="3"/>
  <c r="N422" i="3"/>
  <c r="M422" i="3"/>
  <c r="J422" i="3"/>
  <c r="N381" i="3"/>
  <c r="M381" i="3"/>
  <c r="J381" i="3"/>
  <c r="N380" i="3"/>
  <c r="M380" i="3"/>
  <c r="J380" i="3"/>
  <c r="N326" i="3"/>
  <c r="M326" i="3"/>
  <c r="J326" i="3"/>
  <c r="N290" i="3"/>
  <c r="M290" i="3"/>
  <c r="J290" i="3"/>
  <c r="N118" i="3"/>
  <c r="M118" i="3"/>
  <c r="J118" i="3"/>
  <c r="N117" i="3"/>
  <c r="M117" i="3"/>
  <c r="J117" i="3"/>
  <c r="N116" i="3"/>
  <c r="M116" i="3"/>
  <c r="J116" i="3"/>
  <c r="N115" i="3"/>
  <c r="M115" i="3"/>
  <c r="J115" i="3"/>
  <c r="N114" i="3"/>
  <c r="M114" i="3"/>
  <c r="J114" i="3"/>
  <c r="N113" i="3"/>
  <c r="M113" i="3"/>
  <c r="J113" i="3"/>
  <c r="N48" i="3"/>
  <c r="M48" i="3"/>
  <c r="J48" i="3"/>
  <c r="N58" i="3"/>
  <c r="M58" i="3"/>
  <c r="J58" i="3"/>
  <c r="M22" i="3"/>
  <c r="J22" i="3"/>
  <c r="N22" i="3"/>
  <c r="N416" i="3"/>
  <c r="M416" i="3"/>
  <c r="J416" i="3"/>
  <c r="N415" i="3"/>
  <c r="M415" i="3"/>
  <c r="J415" i="3"/>
  <c r="N414" i="3"/>
  <c r="M414" i="3"/>
  <c r="J414" i="3"/>
  <c r="N413" i="3"/>
  <c r="M413" i="3"/>
  <c r="J413" i="3"/>
  <c r="M412" i="3"/>
  <c r="J412" i="3"/>
  <c r="N412" i="3"/>
  <c r="N411" i="3"/>
  <c r="M411" i="3"/>
  <c r="J411" i="3"/>
  <c r="N410" i="3"/>
  <c r="M410" i="3"/>
  <c r="J410" i="3"/>
  <c r="N409" i="3"/>
  <c r="M409" i="3"/>
  <c r="J409" i="3"/>
  <c r="N408" i="3"/>
  <c r="M408" i="3"/>
  <c r="J408" i="3"/>
  <c r="N407" i="3"/>
  <c r="M407" i="3"/>
  <c r="J407" i="3"/>
  <c r="N406" i="3"/>
  <c r="M406" i="3"/>
  <c r="J406" i="3"/>
  <c r="N405" i="3"/>
  <c r="M405" i="3"/>
  <c r="J405" i="3"/>
  <c r="N404" i="3"/>
  <c r="M404" i="3"/>
  <c r="J404" i="3"/>
  <c r="N403" i="3"/>
  <c r="M403" i="3"/>
  <c r="J403" i="3"/>
  <c r="N402" i="3"/>
  <c r="M402" i="3"/>
  <c r="J402" i="3"/>
  <c r="N401" i="3"/>
  <c r="M401" i="3"/>
  <c r="J401" i="3"/>
  <c r="N400" i="3"/>
  <c r="M400" i="3"/>
  <c r="J400" i="3"/>
  <c r="N399" i="3"/>
  <c r="M399" i="3"/>
  <c r="J399" i="3"/>
  <c r="N398" i="3"/>
  <c r="M398" i="3"/>
  <c r="J398" i="3"/>
  <c r="N397" i="3"/>
  <c r="M397" i="3"/>
  <c r="J397" i="3"/>
  <c r="N396" i="3"/>
  <c r="M396" i="3"/>
  <c r="J396" i="3"/>
  <c r="N395" i="3"/>
  <c r="M395" i="3"/>
  <c r="J395" i="3"/>
  <c r="N394" i="3"/>
  <c r="M394" i="3"/>
  <c r="J394" i="3"/>
  <c r="N393" i="3"/>
  <c r="M393" i="3"/>
  <c r="J393" i="3"/>
  <c r="N392" i="3"/>
  <c r="M392" i="3"/>
  <c r="J392" i="3"/>
  <c r="N391" i="3"/>
  <c r="M391" i="3"/>
  <c r="J391" i="3"/>
  <c r="N390" i="3"/>
  <c r="M390" i="3"/>
  <c r="J390" i="3"/>
  <c r="N389" i="3"/>
  <c r="M389" i="3"/>
  <c r="J389" i="3"/>
  <c r="M388" i="3"/>
  <c r="J388" i="3"/>
  <c r="N388" i="3"/>
  <c r="J387" i="3"/>
  <c r="N387" i="3"/>
  <c r="M387" i="3"/>
  <c r="M386" i="3"/>
  <c r="J386" i="3"/>
  <c r="M385" i="3"/>
  <c r="J385" i="3"/>
  <c r="N385" i="3"/>
  <c r="N384" i="3"/>
  <c r="M384" i="3"/>
  <c r="J384" i="3"/>
  <c r="M382" i="3"/>
  <c r="J382" i="3"/>
  <c r="N382" i="3"/>
  <c r="N383" i="3"/>
  <c r="M383" i="3"/>
  <c r="J383" i="3"/>
  <c r="N363" i="3"/>
  <c r="M363" i="3"/>
  <c r="J363" i="3"/>
  <c r="N344" i="3"/>
  <c r="M344" i="3"/>
  <c r="J344" i="3"/>
  <c r="N343" i="3"/>
  <c r="M343" i="3"/>
  <c r="J343" i="3"/>
  <c r="N338" i="3"/>
  <c r="M338" i="3"/>
  <c r="J338" i="3"/>
  <c r="N329" i="3"/>
  <c r="M329" i="3"/>
  <c r="J329" i="3"/>
  <c r="N313" i="3"/>
  <c r="M313" i="3"/>
  <c r="J313" i="3"/>
  <c r="N307" i="3"/>
  <c r="M307" i="3"/>
  <c r="J307" i="3"/>
  <c r="N306" i="3"/>
  <c r="M306" i="3"/>
  <c r="J306" i="3"/>
  <c r="N305" i="3"/>
  <c r="M305" i="3"/>
  <c r="J305" i="3"/>
  <c r="N288" i="3"/>
  <c r="M288" i="3"/>
  <c r="J288" i="3"/>
  <c r="N287" i="3"/>
  <c r="M287" i="3"/>
  <c r="J287" i="3"/>
  <c r="N285" i="3"/>
  <c r="M285" i="3"/>
  <c r="J285" i="3"/>
  <c r="M268" i="3"/>
  <c r="J268" i="3"/>
  <c r="M265" i="3"/>
  <c r="J265" i="3"/>
  <c r="N265" i="3"/>
  <c r="M263" i="3"/>
  <c r="J263" i="3"/>
  <c r="M262" i="3"/>
  <c r="J262" i="3"/>
  <c r="N262" i="3"/>
  <c r="N264" i="3"/>
  <c r="M264" i="3"/>
  <c r="J264" i="3"/>
  <c r="M261" i="3"/>
  <c r="J261" i="3"/>
  <c r="N261" i="3"/>
  <c r="N260" i="3"/>
  <c r="M260" i="3"/>
  <c r="J260" i="3"/>
  <c r="N256" i="3"/>
  <c r="M256" i="3"/>
  <c r="J256" i="3"/>
  <c r="N255" i="3"/>
  <c r="M255" i="3"/>
  <c r="J255" i="3"/>
  <c r="N254" i="3"/>
  <c r="M254" i="3"/>
  <c r="J254" i="3"/>
  <c r="N253" i="3"/>
  <c r="M253" i="3"/>
  <c r="J253" i="3"/>
  <c r="N252" i="3"/>
  <c r="M252" i="3"/>
  <c r="J252" i="3"/>
  <c r="N237" i="3"/>
  <c r="M237" i="3"/>
  <c r="J237" i="3"/>
  <c r="N236" i="3"/>
  <c r="M236" i="3"/>
  <c r="J236" i="3"/>
  <c r="M234" i="3"/>
  <c r="J234" i="3"/>
  <c r="N234" i="3"/>
  <c r="M204" i="3"/>
  <c r="J204" i="3"/>
  <c r="N204" i="3"/>
  <c r="M181" i="3"/>
  <c r="J181" i="3"/>
  <c r="N181" i="3"/>
  <c r="N180" i="3"/>
  <c r="M180" i="3"/>
  <c r="J180" i="3"/>
  <c r="N179" i="3"/>
  <c r="M179" i="3"/>
  <c r="J179" i="3"/>
  <c r="N167" i="3"/>
  <c r="M167" i="3"/>
  <c r="J167" i="3"/>
  <c r="N166" i="3"/>
  <c r="M166" i="3"/>
  <c r="J166" i="3"/>
  <c r="N165" i="3"/>
  <c r="M165" i="3"/>
  <c r="J165" i="3"/>
  <c r="N164" i="3"/>
  <c r="M164" i="3"/>
  <c r="J164" i="3"/>
  <c r="N163" i="3"/>
  <c r="M163" i="3"/>
  <c r="J163" i="3"/>
  <c r="N162" i="3"/>
  <c r="M162" i="3"/>
  <c r="J162" i="3"/>
  <c r="N161" i="3"/>
  <c r="M161" i="3"/>
  <c r="J161" i="3"/>
  <c r="N160" i="3"/>
  <c r="M160" i="3"/>
  <c r="J160" i="3"/>
  <c r="N159" i="3"/>
  <c r="M159" i="3"/>
  <c r="J159" i="3"/>
  <c r="N140" i="3"/>
  <c r="M140" i="3"/>
  <c r="J140" i="3"/>
  <c r="N120" i="3"/>
  <c r="M120" i="3"/>
  <c r="J120" i="3"/>
  <c r="N109" i="3"/>
  <c r="M109" i="3"/>
  <c r="J109" i="3"/>
  <c r="M102" i="3"/>
  <c r="J102" i="3"/>
  <c r="N102" i="3"/>
  <c r="N101" i="3"/>
  <c r="M101" i="3"/>
  <c r="J101" i="3"/>
  <c r="M100" i="3"/>
  <c r="J100" i="3"/>
  <c r="N100" i="3"/>
  <c r="M99" i="3"/>
  <c r="M98" i="3"/>
  <c r="J98" i="3"/>
  <c r="N98" i="3"/>
  <c r="M97" i="3"/>
  <c r="N96" i="3"/>
  <c r="M96" i="3"/>
  <c r="J96" i="3"/>
  <c r="N86" i="3"/>
  <c r="M86" i="3"/>
  <c r="J86" i="3"/>
  <c r="N76" i="3"/>
  <c r="M76" i="3"/>
  <c r="J76" i="3"/>
  <c r="M57" i="3"/>
  <c r="J57" i="3"/>
  <c r="N57" i="3"/>
  <c r="N53" i="3"/>
  <c r="M53" i="3"/>
  <c r="J53" i="3"/>
  <c r="N52" i="3"/>
  <c r="M52" i="3"/>
  <c r="J52" i="3"/>
  <c r="M40" i="3"/>
  <c r="J40" i="3"/>
  <c r="N40" i="3"/>
  <c r="N32" i="3"/>
  <c r="M32" i="3"/>
  <c r="J32" i="3"/>
  <c r="N251" i="3"/>
  <c r="M251" i="3"/>
  <c r="J251" i="3"/>
  <c r="N249" i="3"/>
  <c r="M249" i="3"/>
  <c r="J249" i="3"/>
  <c r="N437" i="3"/>
  <c r="M437" i="3"/>
  <c r="M438" i="3"/>
  <c r="J438" i="3"/>
  <c r="N438" i="3"/>
  <c r="M436" i="3"/>
  <c r="J436" i="3"/>
  <c r="N436" i="3"/>
  <c r="N435" i="3"/>
  <c r="M435" i="3"/>
  <c r="J435" i="3"/>
  <c r="M280" i="3"/>
  <c r="N281" i="3"/>
  <c r="J281" i="3"/>
  <c r="H440" i="3"/>
  <c r="N282" i="3"/>
  <c r="M282" i="3"/>
  <c r="J282" i="3"/>
  <c r="N272" i="3"/>
  <c r="M272" i="3"/>
  <c r="J272" i="3"/>
  <c r="N248" i="3"/>
  <c r="M248" i="3"/>
  <c r="J248" i="3"/>
  <c r="N247" i="3"/>
  <c r="M247" i="3"/>
  <c r="J247" i="3"/>
  <c r="N246" i="3"/>
  <c r="M246" i="3"/>
  <c r="J246" i="3"/>
  <c r="N245" i="3"/>
  <c r="M245" i="3"/>
  <c r="J245" i="3"/>
  <c r="N244" i="3"/>
  <c r="M244" i="3"/>
  <c r="J244" i="3"/>
  <c r="N232" i="3"/>
  <c r="M232" i="3"/>
  <c r="J232" i="3"/>
  <c r="M222" i="3"/>
  <c r="J222" i="3"/>
  <c r="N222" i="3"/>
  <c r="N221" i="3"/>
  <c r="M221" i="3"/>
  <c r="J221" i="3"/>
  <c r="N317" i="3"/>
  <c r="M317" i="3"/>
  <c r="J317" i="3"/>
  <c r="N304" i="3"/>
  <c r="M304" i="3"/>
  <c r="J304" i="3"/>
  <c r="N355" i="3"/>
  <c r="M355" i="3"/>
  <c r="J355" i="3"/>
  <c r="N354" i="3"/>
  <c r="M354" i="3"/>
  <c r="J354" i="3"/>
  <c r="N340" i="3"/>
  <c r="M340" i="3"/>
  <c r="J340" i="3"/>
  <c r="N418" i="3"/>
  <c r="M418" i="3"/>
  <c r="J418" i="3"/>
  <c r="N209" i="3"/>
  <c r="M209" i="3"/>
  <c r="J209" i="3"/>
  <c r="N208" i="3"/>
  <c r="M208" i="3"/>
  <c r="J208" i="3"/>
  <c r="N206" i="3"/>
  <c r="M206" i="3"/>
  <c r="J206" i="3"/>
  <c r="N207" i="3"/>
  <c r="M207" i="3"/>
  <c r="J207" i="3"/>
  <c r="N205" i="3"/>
  <c r="M205" i="3"/>
  <c r="J205" i="3"/>
  <c r="N200" i="3"/>
  <c r="M200" i="3"/>
  <c r="J200" i="3"/>
  <c r="N196" i="3"/>
  <c r="M196" i="3"/>
  <c r="J196" i="3"/>
  <c r="N177" i="3"/>
  <c r="M177" i="3"/>
  <c r="J177" i="3"/>
  <c r="N176" i="3"/>
  <c r="M176" i="3"/>
  <c r="J176" i="3"/>
  <c r="N175" i="3"/>
  <c r="M175" i="3"/>
  <c r="J175" i="3"/>
  <c r="N156" i="3"/>
  <c r="M156" i="3"/>
  <c r="J156" i="3"/>
  <c r="M155" i="3"/>
  <c r="J155" i="3"/>
  <c r="N155" i="3"/>
  <c r="M149" i="3"/>
  <c r="N148" i="3"/>
  <c r="M148" i="3"/>
  <c r="J148" i="3"/>
  <c r="M146" i="3"/>
  <c r="N145" i="3"/>
  <c r="M145" i="3"/>
  <c r="J145" i="3"/>
  <c r="M132" i="3"/>
  <c r="J132" i="3"/>
  <c r="N132" i="3"/>
  <c r="M129" i="3"/>
  <c r="J129" i="3"/>
  <c r="N129" i="3"/>
  <c r="M127" i="3"/>
  <c r="J127" i="3"/>
  <c r="N127" i="3"/>
  <c r="N125" i="3"/>
  <c r="M125" i="3"/>
  <c r="J125" i="3"/>
  <c r="M103" i="3"/>
  <c r="J103" i="3"/>
  <c r="N103" i="3"/>
  <c r="N61" i="3"/>
  <c r="M61" i="3"/>
  <c r="J61" i="3"/>
  <c r="M60" i="3"/>
  <c r="N60" i="3"/>
  <c r="N26" i="3"/>
  <c r="M26" i="3"/>
  <c r="N25" i="3"/>
  <c r="M25" i="3"/>
  <c r="J25" i="3"/>
  <c r="M23" i="3"/>
  <c r="J23" i="3"/>
  <c r="N23" i="3"/>
  <c r="N339" i="3"/>
  <c r="M339" i="3"/>
  <c r="J339" i="3"/>
  <c r="N325" i="3"/>
  <c r="M325" i="3"/>
  <c r="J325" i="3"/>
  <c r="N300" i="3"/>
  <c r="M300" i="3"/>
  <c r="J300" i="3"/>
  <c r="N299" i="3"/>
  <c r="M299" i="3"/>
  <c r="J299" i="3"/>
  <c r="N298" i="3"/>
  <c r="M298" i="3"/>
  <c r="J298" i="3"/>
  <c r="N203" i="3"/>
  <c r="M203" i="3"/>
  <c r="J203" i="3"/>
  <c r="M202" i="3"/>
  <c r="J202" i="3"/>
  <c r="N202" i="3"/>
  <c r="M198" i="3"/>
  <c r="J198" i="3"/>
  <c r="N198" i="3"/>
  <c r="N182" i="3"/>
  <c r="M182" i="3"/>
  <c r="J182" i="3"/>
  <c r="N153" i="3"/>
  <c r="M153" i="3"/>
  <c r="J153" i="3"/>
  <c r="N152" i="3"/>
  <c r="M152" i="3"/>
  <c r="J152" i="3"/>
  <c r="N147" i="3"/>
  <c r="M147" i="3"/>
  <c r="J147" i="3"/>
  <c r="M144" i="3"/>
  <c r="J144" i="3"/>
  <c r="N144" i="3"/>
  <c r="M92" i="3"/>
  <c r="N92" i="3"/>
  <c r="M91" i="3"/>
  <c r="J91" i="3"/>
  <c r="N91" i="3"/>
  <c r="N90" i="3"/>
  <c r="M90" i="3"/>
  <c r="J90" i="3"/>
  <c r="N47" i="3"/>
  <c r="M47" i="3"/>
  <c r="J47" i="3"/>
  <c r="M41" i="3"/>
  <c r="J41" i="3"/>
  <c r="N41" i="3"/>
  <c r="N31" i="3"/>
  <c r="M31" i="3"/>
  <c r="J31" i="3"/>
  <c r="N30" i="3"/>
  <c r="M30" i="3"/>
  <c r="J30" i="3"/>
  <c r="N378" i="3"/>
  <c r="M378" i="3"/>
  <c r="J378" i="3"/>
  <c r="N377" i="3"/>
  <c r="M377" i="3"/>
  <c r="J377" i="3"/>
  <c r="N424" i="3"/>
  <c r="M424" i="3"/>
  <c r="J424" i="3"/>
  <c r="N376" i="3"/>
  <c r="M376" i="3"/>
  <c r="J376" i="3"/>
  <c r="N371" i="3"/>
  <c r="M371" i="3"/>
  <c r="J371" i="3"/>
  <c r="N292" i="3"/>
  <c r="M292" i="3"/>
  <c r="J292" i="3"/>
  <c r="N284" i="3"/>
  <c r="M284" i="3"/>
  <c r="J284" i="3"/>
  <c r="N283" i="3"/>
  <c r="M283" i="3"/>
  <c r="J283" i="3"/>
  <c r="N197" i="3"/>
  <c r="M197" i="3"/>
  <c r="J197" i="3"/>
  <c r="N185" i="3"/>
  <c r="M185" i="3"/>
  <c r="J185" i="3"/>
  <c r="N168" i="3"/>
  <c r="M168" i="3"/>
  <c r="J168" i="3"/>
  <c r="N108" i="3"/>
  <c r="M108" i="3"/>
  <c r="J108" i="3"/>
  <c r="N87" i="3"/>
  <c r="M87" i="3"/>
  <c r="J87" i="3"/>
  <c r="N79" i="3"/>
  <c r="M79" i="3"/>
  <c r="J79" i="3"/>
  <c r="N286" i="3"/>
  <c r="M286" i="3"/>
  <c r="J286" i="3"/>
  <c r="N312" i="3"/>
  <c r="M312" i="3"/>
  <c r="J312" i="3"/>
  <c r="N432" i="3"/>
  <c r="M432" i="3"/>
  <c r="J432" i="3"/>
  <c r="N257" i="3"/>
  <c r="M257" i="3"/>
  <c r="J257" i="3"/>
  <c r="N258" i="3"/>
  <c r="M258" i="3"/>
  <c r="J258" i="3"/>
  <c r="N13" i="3"/>
  <c r="M13" i="3"/>
  <c r="J13" i="3"/>
  <c r="N12" i="3"/>
  <c r="M12" i="3"/>
  <c r="J12" i="3"/>
  <c r="N11" i="3"/>
  <c r="M11" i="3"/>
  <c r="J11" i="3"/>
  <c r="N427" i="3"/>
  <c r="M427" i="3"/>
  <c r="J427" i="3"/>
  <c r="N426" i="3"/>
  <c r="M426" i="3"/>
  <c r="J426" i="3"/>
  <c r="N425" i="3"/>
  <c r="M425" i="3"/>
  <c r="J425" i="3"/>
  <c r="N379" i="3"/>
  <c r="M379" i="3"/>
  <c r="J379" i="3"/>
  <c r="N372" i="3"/>
  <c r="M372" i="3"/>
  <c r="J372" i="3"/>
  <c r="N358" i="3"/>
  <c r="M358" i="3"/>
  <c r="J358" i="3"/>
  <c r="N352" i="3"/>
  <c r="M352" i="3"/>
  <c r="J352" i="3"/>
  <c r="N349" i="3"/>
  <c r="M349" i="3"/>
  <c r="J349" i="3"/>
  <c r="N348" i="3"/>
  <c r="M348" i="3"/>
  <c r="J348" i="3"/>
  <c r="N327" i="3"/>
  <c r="M327" i="3"/>
  <c r="J327" i="3"/>
  <c r="N321" i="3"/>
  <c r="M321" i="3"/>
  <c r="J321" i="3"/>
  <c r="N318" i="3"/>
  <c r="M318" i="3"/>
  <c r="J318" i="3"/>
  <c r="N316" i="3"/>
  <c r="M316" i="3"/>
  <c r="J316" i="3"/>
  <c r="N315" i="3"/>
  <c r="M315" i="3"/>
  <c r="J315" i="3"/>
  <c r="N289" i="3"/>
  <c r="M289" i="3"/>
  <c r="J289" i="3"/>
  <c r="N279" i="3"/>
  <c r="M279" i="3"/>
  <c r="J279" i="3"/>
  <c r="N278" i="3"/>
  <c r="M278" i="3"/>
  <c r="J278" i="3"/>
  <c r="N271" i="3"/>
  <c r="M271" i="3"/>
  <c r="J271" i="3"/>
  <c r="N270" i="3"/>
  <c r="M270" i="3"/>
  <c r="J270" i="3"/>
  <c r="N228" i="3"/>
  <c r="M228" i="3"/>
  <c r="J228" i="3"/>
  <c r="N226" i="3"/>
  <c r="M226" i="3"/>
  <c r="J226" i="3"/>
  <c r="N225" i="3"/>
  <c r="M225" i="3"/>
  <c r="J225" i="3"/>
  <c r="N224" i="3"/>
  <c r="M224" i="3"/>
  <c r="J224" i="3"/>
  <c r="N214" i="3"/>
  <c r="M214" i="3"/>
  <c r="J214" i="3"/>
  <c r="N213" i="3"/>
  <c r="M213" i="3"/>
  <c r="J213" i="3"/>
  <c r="N211" i="3"/>
  <c r="M211" i="3"/>
  <c r="J211" i="3"/>
  <c r="N210" i="3"/>
  <c r="M210" i="3"/>
  <c r="J210" i="3"/>
  <c r="N184" i="3"/>
  <c r="M184" i="3"/>
  <c r="J184" i="3"/>
  <c r="N130" i="3"/>
  <c r="M130" i="3"/>
  <c r="J130" i="3"/>
  <c r="N126" i="3"/>
  <c r="M126" i="3"/>
  <c r="J126" i="3"/>
  <c r="N121" i="3"/>
  <c r="M121" i="3"/>
  <c r="J121" i="3"/>
  <c r="N106" i="3"/>
  <c r="M106" i="3"/>
  <c r="J106" i="3"/>
  <c r="N105" i="3"/>
  <c r="M105" i="3"/>
  <c r="J105" i="3"/>
  <c r="N104" i="3"/>
  <c r="M104" i="3"/>
  <c r="J104" i="3"/>
  <c r="N94" i="3"/>
  <c r="M94" i="3"/>
  <c r="J94" i="3"/>
  <c r="N73" i="3"/>
  <c r="M73" i="3"/>
  <c r="J73" i="3"/>
  <c r="N72" i="3"/>
  <c r="M72" i="3"/>
  <c r="J72" i="3"/>
  <c r="N71" i="3"/>
  <c r="M71" i="3"/>
  <c r="J71" i="3"/>
  <c r="N70" i="3"/>
  <c r="M70" i="3"/>
  <c r="J70" i="3"/>
  <c r="N69" i="3"/>
  <c r="M69" i="3"/>
  <c r="J69" i="3"/>
  <c r="N68" i="3"/>
  <c r="M68" i="3"/>
  <c r="J68" i="3"/>
  <c r="N67" i="3"/>
  <c r="M67" i="3"/>
  <c r="J67" i="3"/>
  <c r="N66" i="3"/>
  <c r="M66" i="3"/>
  <c r="J66" i="3"/>
  <c r="N65" i="3"/>
  <c r="M65" i="3"/>
  <c r="J65" i="3"/>
  <c r="N64" i="3"/>
  <c r="M64" i="3"/>
  <c r="J64" i="3"/>
  <c r="N63" i="3"/>
  <c r="M63" i="3"/>
  <c r="J63" i="3"/>
  <c r="N50" i="3"/>
  <c r="M50" i="3"/>
  <c r="J50" i="3"/>
  <c r="N49" i="3"/>
  <c r="M49" i="3"/>
  <c r="J49" i="3"/>
  <c r="N46" i="3"/>
  <c r="M46" i="3"/>
  <c r="J46" i="3"/>
  <c r="N45" i="3"/>
  <c r="M45" i="3"/>
  <c r="J45" i="3"/>
  <c r="N44" i="3"/>
  <c r="M44" i="3"/>
  <c r="J44" i="3"/>
  <c r="N36" i="3"/>
  <c r="M36" i="3"/>
  <c r="J36" i="3"/>
  <c r="N28" i="3"/>
  <c r="M28" i="3"/>
  <c r="J28" i="3"/>
  <c r="N27" i="3"/>
  <c r="M27" i="3"/>
  <c r="J27" i="3"/>
  <c r="N19" i="3"/>
  <c r="M19" i="3"/>
  <c r="J19" i="3"/>
  <c r="N9" i="3"/>
  <c r="M9" i="3"/>
  <c r="J9" i="3"/>
  <c r="N8" i="3"/>
  <c r="M8" i="3"/>
  <c r="J8" i="3"/>
  <c r="N421" i="3"/>
  <c r="M421" i="3"/>
  <c r="J421" i="3"/>
  <c r="N420" i="3"/>
  <c r="M420" i="3"/>
  <c r="J420" i="3"/>
  <c r="N419" i="3"/>
  <c r="M419" i="3"/>
  <c r="J419" i="3"/>
  <c r="N77" i="3"/>
  <c r="M77" i="3"/>
  <c r="J77" i="3"/>
  <c r="N21" i="3"/>
  <c r="M21" i="3"/>
  <c r="J21" i="3"/>
  <c r="N18" i="3"/>
  <c r="M18" i="3"/>
  <c r="J18" i="3"/>
  <c r="N17" i="3"/>
  <c r="M17" i="3"/>
  <c r="J17" i="3"/>
  <c r="N16" i="3"/>
  <c r="M16" i="3"/>
  <c r="J16" i="3"/>
  <c r="M192" i="3"/>
  <c r="J192" i="3"/>
  <c r="N192" i="3"/>
  <c r="N194" i="3"/>
  <c r="M194" i="3"/>
  <c r="J194" i="3"/>
  <c r="M193" i="3"/>
  <c r="J193" i="3"/>
  <c r="N88" i="3"/>
  <c r="M88" i="3"/>
  <c r="J88" i="3"/>
  <c r="N85" i="3"/>
  <c r="M85" i="3"/>
  <c r="J85" i="3"/>
  <c r="N83" i="3"/>
  <c r="M83" i="3"/>
  <c r="J83" i="3"/>
  <c r="M82" i="3"/>
  <c r="J82" i="3"/>
  <c r="N82" i="3"/>
  <c r="M81" i="3"/>
  <c r="J81" i="3"/>
  <c r="N243" i="3"/>
  <c r="M243" i="3"/>
  <c r="J243" i="3"/>
  <c r="N242" i="3"/>
  <c r="M242" i="3"/>
  <c r="J242" i="3"/>
  <c r="M240" i="3"/>
  <c r="N240" i="3"/>
  <c r="N239" i="3"/>
  <c r="M239" i="3"/>
  <c r="J239" i="3"/>
  <c r="N238" i="3"/>
  <c r="M238" i="3"/>
  <c r="J238" i="3"/>
  <c r="N80" i="3"/>
  <c r="M80" i="3"/>
  <c r="J80" i="3"/>
  <c r="N429" i="3"/>
  <c r="M429" i="3"/>
  <c r="J429" i="3"/>
  <c r="N428" i="3"/>
  <c r="M428" i="3"/>
  <c r="J428" i="3"/>
  <c r="N347" i="3"/>
  <c r="M347" i="3"/>
  <c r="J347" i="3"/>
  <c r="N336" i="3"/>
  <c r="M336" i="3"/>
  <c r="J336" i="3"/>
  <c r="N335" i="3"/>
  <c r="M335" i="3"/>
  <c r="J335" i="3"/>
  <c r="N334" i="3"/>
  <c r="M334" i="3"/>
  <c r="J334" i="3"/>
  <c r="M311" i="3"/>
  <c r="J311" i="3"/>
  <c r="N311" i="3"/>
  <c r="N310" i="3"/>
  <c r="M310" i="3"/>
  <c r="J310" i="3"/>
  <c r="N309" i="3"/>
  <c r="M309" i="3"/>
  <c r="J309" i="3"/>
  <c r="N308" i="3"/>
  <c r="M308" i="3"/>
  <c r="J308" i="3"/>
  <c r="N259" i="3"/>
  <c r="M259" i="3"/>
  <c r="J259" i="3"/>
  <c r="N172" i="3"/>
  <c r="M172" i="3"/>
  <c r="J172" i="3"/>
  <c r="N171" i="3"/>
  <c r="M171" i="3"/>
  <c r="J171" i="3"/>
  <c r="N170" i="3"/>
  <c r="M170" i="3"/>
  <c r="J170" i="3"/>
  <c r="N169" i="3"/>
  <c r="M169" i="3"/>
  <c r="J169" i="3"/>
  <c r="N124" i="3"/>
  <c r="M124" i="3"/>
  <c r="J124" i="3"/>
  <c r="M93" i="3"/>
  <c r="J93" i="3"/>
  <c r="N54" i="3"/>
  <c r="M54" i="3"/>
  <c r="J54" i="3"/>
  <c r="N333" i="3"/>
  <c r="M333" i="3"/>
  <c r="J333" i="3"/>
  <c r="N332" i="3"/>
  <c r="M332" i="3"/>
  <c r="J332" i="3"/>
  <c r="N331" i="3"/>
  <c r="M331" i="3"/>
  <c r="J331" i="3"/>
  <c r="N330" i="3"/>
  <c r="M330" i="3"/>
  <c r="J330" i="3"/>
  <c r="N277" i="3"/>
  <c r="M277" i="3"/>
  <c r="J277" i="3"/>
  <c r="M276" i="3"/>
  <c r="M275" i="3"/>
  <c r="J275" i="3"/>
  <c r="N274" i="3"/>
  <c r="M274" i="3"/>
  <c r="J274" i="3"/>
  <c r="M273" i="3"/>
  <c r="J273" i="3"/>
  <c r="N273" i="3"/>
  <c r="N216" i="3"/>
  <c r="M216" i="3"/>
  <c r="J216" i="3"/>
  <c r="M215" i="3"/>
  <c r="J215" i="3"/>
  <c r="N212" i="3"/>
  <c r="M212" i="3"/>
  <c r="J212" i="3"/>
  <c r="M188" i="3"/>
  <c r="J188" i="3"/>
  <c r="M187" i="3"/>
  <c r="J187" i="3"/>
  <c r="N187" i="3"/>
  <c r="M186" i="3"/>
  <c r="J186" i="3"/>
  <c r="N154" i="3"/>
  <c r="M154" i="3"/>
  <c r="J154" i="3"/>
  <c r="N370" i="3"/>
  <c r="M370" i="3"/>
  <c r="J370" i="3"/>
  <c r="N369" i="3"/>
  <c r="M369" i="3"/>
  <c r="J369" i="3"/>
  <c r="N368" i="3"/>
  <c r="M368" i="3"/>
  <c r="J368" i="3"/>
  <c r="N367" i="3"/>
  <c r="M367" i="3"/>
  <c r="J367" i="3"/>
  <c r="M62" i="3"/>
  <c r="J62" i="3"/>
  <c r="M35" i="3"/>
  <c r="N34" i="3"/>
  <c r="M34" i="3"/>
  <c r="J34" i="3"/>
  <c r="N178" i="3"/>
  <c r="M178" i="3"/>
  <c r="J178" i="3"/>
  <c r="M472" i="4" l="1"/>
  <c r="N472" i="4"/>
  <c r="O24" i="4"/>
  <c r="O472" i="4" s="1"/>
  <c r="J472" i="4"/>
  <c r="O290" i="3"/>
  <c r="O326" i="3"/>
  <c r="O380" i="3"/>
  <c r="O422" i="3"/>
  <c r="O230" i="3"/>
  <c r="O431" i="3"/>
  <c r="O269" i="3"/>
  <c r="O110" i="3"/>
  <c r="O199" i="3"/>
  <c r="O322" i="3"/>
  <c r="O297" i="3"/>
  <c r="O314" i="3"/>
  <c r="O364" i="3"/>
  <c r="O365" i="3"/>
  <c r="O75" i="3"/>
  <c r="O303" i="3"/>
  <c r="O122" i="3"/>
  <c r="O123" i="3"/>
  <c r="O301" i="3"/>
  <c r="O426" i="3"/>
  <c r="O382" i="3"/>
  <c r="O29" i="3"/>
  <c r="O69" i="3"/>
  <c r="O94" i="3"/>
  <c r="O126" i="3"/>
  <c r="O285" i="3"/>
  <c r="O288" i="3"/>
  <c r="O343" i="3"/>
  <c r="O77" i="3"/>
  <c r="O66" i="3"/>
  <c r="O73" i="3"/>
  <c r="O104" i="3"/>
  <c r="O130" i="3"/>
  <c r="O321" i="3"/>
  <c r="O349" i="3"/>
  <c r="O379" i="3"/>
  <c r="O425" i="3"/>
  <c r="O287" i="3"/>
  <c r="O307" i="3"/>
  <c r="O357" i="3"/>
  <c r="O255" i="3"/>
  <c r="O344" i="3"/>
  <c r="O363" i="3"/>
  <c r="O384" i="3"/>
  <c r="O85" i="3"/>
  <c r="O61" i="3"/>
  <c r="O125" i="3"/>
  <c r="O209" i="3"/>
  <c r="O340" i="3"/>
  <c r="O354" i="3"/>
  <c r="O304" i="3"/>
  <c r="O317" i="3"/>
  <c r="O244" i="3"/>
  <c r="O245" i="3"/>
  <c r="O247" i="3"/>
  <c r="O248" i="3"/>
  <c r="O18" i="3"/>
  <c r="O91" i="3"/>
  <c r="O182" i="3"/>
  <c r="O299" i="3"/>
  <c r="O300" i="3"/>
  <c r="O25" i="3"/>
  <c r="O164" i="3"/>
  <c r="O165" i="3"/>
  <c r="O166" i="3"/>
  <c r="O179" i="3"/>
  <c r="O236" i="3"/>
  <c r="O237" i="3"/>
  <c r="O347" i="3"/>
  <c r="O397" i="3"/>
  <c r="O405" i="3"/>
  <c r="O142" i="3"/>
  <c r="O367" i="3"/>
  <c r="O169" i="3"/>
  <c r="O170" i="3"/>
  <c r="O259" i="3"/>
  <c r="O308" i="3"/>
  <c r="O309" i="3"/>
  <c r="O258" i="3"/>
  <c r="O257" i="3"/>
  <c r="O312" i="3"/>
  <c r="O144" i="3"/>
  <c r="O43" i="3"/>
  <c r="O274" i="3"/>
  <c r="O171" i="3"/>
  <c r="O19" i="3"/>
  <c r="O71" i="3"/>
  <c r="O289" i="3"/>
  <c r="O316" i="3"/>
  <c r="O348" i="3"/>
  <c r="O352" i="3"/>
  <c r="O31" i="3"/>
  <c r="O208" i="3"/>
  <c r="O272" i="3"/>
  <c r="O254" i="3"/>
  <c r="O313" i="3"/>
  <c r="O116" i="3"/>
  <c r="O229" i="3"/>
  <c r="O151" i="3"/>
  <c r="O191" i="3"/>
  <c r="O293" i="3"/>
  <c r="O295" i="3"/>
  <c r="O370" i="3"/>
  <c r="O154" i="3"/>
  <c r="O310" i="3"/>
  <c r="O83" i="3"/>
  <c r="O194" i="3"/>
  <c r="O21" i="3"/>
  <c r="O224" i="3"/>
  <c r="O358" i="3"/>
  <c r="O168" i="3"/>
  <c r="O284" i="3"/>
  <c r="O127" i="3"/>
  <c r="O175" i="3"/>
  <c r="O161" i="3"/>
  <c r="O180" i="3"/>
  <c r="O416" i="3"/>
  <c r="O296" i="3"/>
  <c r="O101" i="3"/>
  <c r="O389" i="3"/>
  <c r="O390" i="3"/>
  <c r="O393" i="3"/>
  <c r="O396" i="3"/>
  <c r="O398" i="3"/>
  <c r="O400" i="3"/>
  <c r="O401" i="3"/>
  <c r="O402" i="3"/>
  <c r="O403" i="3"/>
  <c r="O404" i="3"/>
  <c r="O423" i="3"/>
  <c r="O50" i="3"/>
  <c r="O64" i="3"/>
  <c r="O68" i="3"/>
  <c r="O70" i="3"/>
  <c r="O121" i="3"/>
  <c r="O427" i="3"/>
  <c r="O152" i="3"/>
  <c r="O203" i="3"/>
  <c r="O339" i="3"/>
  <c r="O27" i="3"/>
  <c r="O129" i="3"/>
  <c r="O412" i="3"/>
  <c r="O34" i="3"/>
  <c r="O187" i="3"/>
  <c r="O212" i="3"/>
  <c r="O331" i="3"/>
  <c r="O332" i="3"/>
  <c r="O333" i="3"/>
  <c r="O172" i="3"/>
  <c r="O334" i="3"/>
  <c r="O335" i="3"/>
  <c r="O240" i="3"/>
  <c r="O242" i="3"/>
  <c r="O243" i="3"/>
  <c r="O82" i="3"/>
  <c r="O420" i="3"/>
  <c r="O9" i="3"/>
  <c r="O210" i="3"/>
  <c r="O214" i="3"/>
  <c r="O327" i="3"/>
  <c r="O87" i="3"/>
  <c r="O108" i="3"/>
  <c r="O197" i="3"/>
  <c r="O283" i="3"/>
  <c r="O41" i="3"/>
  <c r="O23" i="3"/>
  <c r="O103" i="3"/>
  <c r="O145" i="3"/>
  <c r="O156" i="3"/>
  <c r="O249" i="3"/>
  <c r="O251" i="3"/>
  <c r="O53" i="3"/>
  <c r="O76" i="3"/>
  <c r="O96" i="3"/>
  <c r="O256" i="3"/>
  <c r="O264" i="3"/>
  <c r="O408" i="3"/>
  <c r="O409" i="3"/>
  <c r="O413" i="3"/>
  <c r="O415" i="3"/>
  <c r="O328" i="3"/>
  <c r="O366" i="3"/>
  <c r="O373" i="3"/>
  <c r="O375" i="3"/>
  <c r="O225" i="3"/>
  <c r="O292" i="3"/>
  <c r="O261" i="3"/>
  <c r="O311" i="3"/>
  <c r="O429" i="3"/>
  <c r="O80" i="3"/>
  <c r="O238" i="3"/>
  <c r="O8" i="3"/>
  <c r="O36" i="3"/>
  <c r="O44" i="3"/>
  <c r="O45" i="3"/>
  <c r="O63" i="3"/>
  <c r="O213" i="3"/>
  <c r="O228" i="3"/>
  <c r="O270" i="3"/>
  <c r="O271" i="3"/>
  <c r="O315" i="3"/>
  <c r="O11" i="3"/>
  <c r="O185" i="3"/>
  <c r="O424" i="3"/>
  <c r="O378" i="3"/>
  <c r="O147" i="3"/>
  <c r="O196" i="3"/>
  <c r="O200" i="3"/>
  <c r="O205" i="3"/>
  <c r="O207" i="3"/>
  <c r="O206" i="3"/>
  <c r="O40" i="3"/>
  <c r="O100" i="3"/>
  <c r="O109" i="3"/>
  <c r="O120" i="3"/>
  <c r="O160" i="3"/>
  <c r="O58" i="3"/>
  <c r="O48" i="3"/>
  <c r="O115" i="3"/>
  <c r="O134" i="3"/>
  <c r="O135" i="3"/>
  <c r="O136" i="3"/>
  <c r="O137" i="3"/>
  <c r="O141" i="3"/>
  <c r="O369" i="3"/>
  <c r="O273" i="3"/>
  <c r="O330" i="3"/>
  <c r="O124" i="3"/>
  <c r="O16" i="3"/>
  <c r="O46" i="3"/>
  <c r="O105" i="3"/>
  <c r="O278" i="3"/>
  <c r="O79" i="3"/>
  <c r="O90" i="3"/>
  <c r="O92" i="3"/>
  <c r="O325" i="3"/>
  <c r="O204" i="3"/>
  <c r="O368" i="3"/>
  <c r="O277" i="3"/>
  <c r="O428" i="3"/>
  <c r="O192" i="3"/>
  <c r="O286" i="3"/>
  <c r="O47" i="3"/>
  <c r="O436" i="3"/>
  <c r="O57" i="3"/>
  <c r="O216" i="3"/>
  <c r="O421" i="3"/>
  <c r="O28" i="3"/>
  <c r="O67" i="3"/>
  <c r="O72" i="3"/>
  <c r="O211" i="3"/>
  <c r="O226" i="3"/>
  <c r="O372" i="3"/>
  <c r="O13" i="3"/>
  <c r="O376" i="3"/>
  <c r="O198" i="3"/>
  <c r="O202" i="3"/>
  <c r="O60" i="3"/>
  <c r="I440" i="3"/>
  <c r="J35" i="3"/>
  <c r="N276" i="3"/>
  <c r="O276" i="3" s="1"/>
  <c r="J276" i="3"/>
  <c r="O178" i="3"/>
  <c r="J149" i="3"/>
  <c r="N149" i="3"/>
  <c r="O149" i="3" s="1"/>
  <c r="N35" i="3"/>
  <c r="O35" i="3" s="1"/>
  <c r="N215" i="3"/>
  <c r="O215" i="3" s="1"/>
  <c r="N81" i="3"/>
  <c r="O81" i="3" s="1"/>
  <c r="J146" i="3"/>
  <c r="N146" i="3"/>
  <c r="O146" i="3" s="1"/>
  <c r="N186" i="3"/>
  <c r="O186" i="3" s="1"/>
  <c r="N93" i="3"/>
  <c r="O93" i="3" s="1"/>
  <c r="N193" i="3"/>
  <c r="O193" i="3" s="1"/>
  <c r="J99" i="3"/>
  <c r="N99" i="3"/>
  <c r="O99" i="3" s="1"/>
  <c r="N62" i="3"/>
  <c r="O62" i="3" s="1"/>
  <c r="N275" i="3"/>
  <c r="O275" i="3" s="1"/>
  <c r="O54" i="3"/>
  <c r="O336" i="3"/>
  <c r="O239" i="3"/>
  <c r="J240" i="3"/>
  <c r="O88" i="3"/>
  <c r="O419" i="3"/>
  <c r="O65" i="3"/>
  <c r="O184" i="3"/>
  <c r="O318" i="3"/>
  <c r="O432" i="3"/>
  <c r="O30" i="3"/>
  <c r="J92" i="3"/>
  <c r="O26" i="3"/>
  <c r="J60" i="3"/>
  <c r="O155" i="3"/>
  <c r="O355" i="3"/>
  <c r="O221" i="3"/>
  <c r="O232" i="3"/>
  <c r="O246" i="3"/>
  <c r="J280" i="3"/>
  <c r="N280" i="3"/>
  <c r="J97" i="3"/>
  <c r="N97" i="3"/>
  <c r="O97" i="3" s="1"/>
  <c r="N188" i="3"/>
  <c r="O188" i="3" s="1"/>
  <c r="L440" i="3"/>
  <c r="O17" i="3"/>
  <c r="O49" i="3"/>
  <c r="O106" i="3"/>
  <c r="O279" i="3"/>
  <c r="O12" i="3"/>
  <c r="O371" i="3"/>
  <c r="O298" i="3"/>
  <c r="O32" i="3"/>
  <c r="O52" i="3"/>
  <c r="O98" i="3"/>
  <c r="O387" i="3"/>
  <c r="O377" i="3"/>
  <c r="O153" i="3"/>
  <c r="O132" i="3"/>
  <c r="O148" i="3"/>
  <c r="O176" i="3"/>
  <c r="O177" i="3"/>
  <c r="O222" i="3"/>
  <c r="O282" i="3"/>
  <c r="O280" i="3"/>
  <c r="O435" i="3"/>
  <c r="O437" i="3"/>
  <c r="O102" i="3"/>
  <c r="O140" i="3"/>
  <c r="O159" i="3"/>
  <c r="O181" i="3"/>
  <c r="O262" i="3"/>
  <c r="O265" i="3"/>
  <c r="O305" i="3"/>
  <c r="O306" i="3"/>
  <c r="O385" i="3"/>
  <c r="O406" i="3"/>
  <c r="O407" i="3"/>
  <c r="O22" i="3"/>
  <c r="O113" i="3"/>
  <c r="O114" i="3"/>
  <c r="O111" i="3"/>
  <c r="O112" i="3"/>
  <c r="O138" i="3"/>
  <c r="O139" i="3"/>
  <c r="O430" i="3"/>
  <c r="O74" i="3"/>
  <c r="O162" i="3"/>
  <c r="O163" i="3"/>
  <c r="O234" i="3"/>
  <c r="O252" i="3"/>
  <c r="O253" i="3"/>
  <c r="N263" i="3"/>
  <c r="O263" i="3" s="1"/>
  <c r="N268" i="3"/>
  <c r="O268" i="3" s="1"/>
  <c r="O329" i="3"/>
  <c r="O338" i="3"/>
  <c r="N386" i="3"/>
  <c r="O386" i="3" s="1"/>
  <c r="O388" i="3"/>
  <c r="O391" i="3"/>
  <c r="O392" i="3"/>
  <c r="O394" i="3"/>
  <c r="O395" i="3"/>
  <c r="O410" i="3"/>
  <c r="O411" i="3"/>
  <c r="O117" i="3"/>
  <c r="O118" i="3"/>
  <c r="O323" i="3"/>
  <c r="O324" i="3"/>
  <c r="O143" i="3"/>
  <c r="O150" i="3"/>
  <c r="O433" i="3"/>
  <c r="O434" i="3"/>
  <c r="O418" i="3"/>
  <c r="O438" i="3"/>
  <c r="O86" i="3"/>
  <c r="O167" i="3"/>
  <c r="O260" i="3"/>
  <c r="O383" i="3"/>
  <c r="O399" i="3"/>
  <c r="O414" i="3"/>
  <c r="O381" i="3"/>
  <c r="O374" i="3"/>
  <c r="O294" i="3"/>
  <c r="M281" i="3"/>
  <c r="O281" i="3" s="1"/>
  <c r="J440" i="3" l="1"/>
  <c r="O440" i="3"/>
  <c r="M440" i="3"/>
  <c r="N440" i="3"/>
</calcChain>
</file>

<file path=xl/sharedStrings.xml><?xml version="1.0" encoding="utf-8"?>
<sst xmlns="http://schemas.openxmlformats.org/spreadsheetml/2006/main" count="5267" uniqueCount="621">
  <si>
    <t xml:space="preserve">Instituto Tecnico Superior Comunitario </t>
  </si>
  <si>
    <t>Inventario periodo Octubre- Diciembre</t>
  </si>
  <si>
    <t xml:space="preserve">Valores RD$ 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</si>
  <si>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</si>
  <si>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</si>
  <si>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</si>
  <si>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</si>
  <si>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</si>
  <si>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</si>
  <si>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</si>
  <si>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</si>
  <si>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</si>
  <si>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</si>
  <si>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</si>
  <si>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</si>
  <si>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</si>
  <si>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</si>
  <si>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510102000200010000</t>
  </si>
  <si>
    <t>2.3.9.9</t>
  </si>
  <si>
    <t>0 5</t>
  </si>
  <si>
    <t>productos y utiles diversas</t>
  </si>
  <si>
    <t xml:space="preserve">1/4 de galon pintura color marron </t>
  </si>
  <si>
    <t>unidad</t>
  </si>
  <si>
    <t>2.3.6.3</t>
  </si>
  <si>
    <t>0 1</t>
  </si>
  <si>
    <t>Productos metálicos y sus derivados</t>
  </si>
  <si>
    <t>Abrazader 3</t>
  </si>
  <si>
    <t>UNIDAD</t>
  </si>
  <si>
    <t>Abrazader 4</t>
  </si>
  <si>
    <t>2.3.9.8</t>
  </si>
  <si>
    <t>Combustibles y lubricantes</t>
  </si>
  <si>
    <t>Aceite 15w-4  10/4</t>
  </si>
  <si>
    <t>Aceite hidraulico iso 32</t>
  </si>
  <si>
    <t>Aceite shell turbo t-68 (hidraulico)</t>
  </si>
  <si>
    <t xml:space="preserve">Aceite soluble en agua </t>
  </si>
  <si>
    <t>2.3.7.2</t>
  </si>
  <si>
    <t>0 6</t>
  </si>
  <si>
    <t>Productos químicos y conexos</t>
  </si>
  <si>
    <t>acetaminofen 500mg</t>
  </si>
  <si>
    <t>510102000200020002</t>
  </si>
  <si>
    <t>acido metafenamoco 500mg</t>
  </si>
  <si>
    <t>2.3.5.5</t>
  </si>
  <si>
    <t>Artículos de plástico</t>
  </si>
  <si>
    <t xml:space="preserve">Acople de gomas </t>
  </si>
  <si>
    <t>510102000200030002</t>
  </si>
  <si>
    <t>Acople rapido hembramanguera</t>
  </si>
  <si>
    <t>Acople rapido macho manguera</t>
  </si>
  <si>
    <t xml:space="preserve">Adaptadores HDMI y VGA cable </t>
  </si>
  <si>
    <t>51010200020003002</t>
  </si>
  <si>
    <t>2.3.1.1</t>
  </si>
  <si>
    <t>Alimentos y bebidas para personas</t>
  </si>
  <si>
    <t>Agua</t>
  </si>
  <si>
    <t xml:space="preserve">fardo </t>
  </si>
  <si>
    <t>Adaptadores macho pvc</t>
  </si>
  <si>
    <t>2.3.9.6</t>
  </si>
  <si>
    <t>Productos eléctricos y afines</t>
  </si>
  <si>
    <t>Alambre dulce c/12</t>
  </si>
  <si>
    <t>rollo</t>
  </si>
  <si>
    <t>2.3.9.1</t>
  </si>
  <si>
    <t>Materiales de limpieza e higiene</t>
  </si>
  <si>
    <t>Alcohol isopropilico70%</t>
  </si>
  <si>
    <t>galon</t>
  </si>
  <si>
    <t>alfombra pelliza roja y blanca</t>
  </si>
  <si>
    <t>AMBIENTADORES DE CANELA</t>
  </si>
  <si>
    <t>GALON</t>
  </si>
  <si>
    <t>AMBIENTADORES EN SPRAY GLADE</t>
  </si>
  <si>
    <t>Angular plafond</t>
  </si>
  <si>
    <t>Angulares de 90 en hacer de 2*2</t>
  </si>
  <si>
    <t>arañas de 2*5 pie</t>
  </si>
  <si>
    <t>2.3.9</t>
  </si>
  <si>
    <t>PRODUCTOS Y ÚTILES VARIOS</t>
  </si>
  <si>
    <t>archivo acord carton 10*15pedaflex</t>
  </si>
  <si>
    <t>archivo acordeon60MM</t>
  </si>
  <si>
    <t xml:space="preserve">archivo de metal 4 gaveta </t>
  </si>
  <si>
    <t>2.3.9.2</t>
  </si>
  <si>
    <t xml:space="preserve">atomizador plastico </t>
  </si>
  <si>
    <t>pote</t>
  </si>
  <si>
    <t>AZUCAR BLANCA 5 LIBRA</t>
  </si>
  <si>
    <t xml:space="preserve">PAQUETE </t>
  </si>
  <si>
    <t>AZUCAR CREMA 5 LIBRA</t>
  </si>
  <si>
    <t>Balancin</t>
  </si>
  <si>
    <t xml:space="preserve">bambalinas con topes para mesas finas </t>
  </si>
  <si>
    <t>bambalinas con topes plegables30*73*30</t>
  </si>
  <si>
    <t xml:space="preserve">bambalinas negras para mesas plegables </t>
  </si>
  <si>
    <t>Útiles y materiales de escritorio</t>
  </si>
  <si>
    <t>BANDEJA DE 3  PISOS METALICA</t>
  </si>
  <si>
    <t xml:space="preserve">Bandita de gomas </t>
  </si>
  <si>
    <t>caja</t>
  </si>
  <si>
    <t>2.3.6.4</t>
  </si>
  <si>
    <t>banner 10*10</t>
  </si>
  <si>
    <t>barnner 2*5 pies</t>
  </si>
  <si>
    <t>Barra cilindrica de acero coll de 11/2*12</t>
  </si>
  <si>
    <t>barra cilindrica de aluminio 6061de2*12</t>
  </si>
  <si>
    <t>Barra cuandrada de aluminio 6061de2*2</t>
  </si>
  <si>
    <t xml:space="preserve">Batas quirurgicas manga larga </t>
  </si>
  <si>
    <t>bateria 15-12 cometa</t>
  </si>
  <si>
    <t>bisagra 3*3 1/2</t>
  </si>
  <si>
    <t>BISTURI</t>
  </si>
  <si>
    <t>510102000200030003</t>
  </si>
  <si>
    <t>bolas rojas grandes escarchadas</t>
  </si>
  <si>
    <t xml:space="preserve">boliGRAFO azul </t>
  </si>
  <si>
    <t xml:space="preserve">caja </t>
  </si>
  <si>
    <t>BOLIGRAFO STUDMARK NEGRO</t>
  </si>
  <si>
    <t>CJA</t>
  </si>
  <si>
    <t>2.3.3.2</t>
  </si>
  <si>
    <t>Productos de papel y cartón</t>
  </si>
  <si>
    <t>BOLSA CON LOGO PEQUEÑA</t>
  </si>
  <si>
    <t>bolsitas pequeña roja con logo</t>
  </si>
  <si>
    <t xml:space="preserve">borlas de color amarillo </t>
  </si>
  <si>
    <t>BORRADOR DE PIZARRA MAGICA pequeño</t>
  </si>
  <si>
    <t>Breaker de 20 amp</t>
  </si>
  <si>
    <t xml:space="preserve">brillo de fregar </t>
  </si>
  <si>
    <t>BRILLO DE METAL</t>
  </si>
  <si>
    <t xml:space="preserve">BRILLO VERDE </t>
  </si>
  <si>
    <t>CAFÉ DE LIBRA</t>
  </si>
  <si>
    <t>CAJA  DE DISCO 100</t>
  </si>
  <si>
    <t>CAJA  DE DISCO 120</t>
  </si>
  <si>
    <t>CAJA  DE DISCO 180</t>
  </si>
  <si>
    <t>CAJA  DE DISCO 360</t>
  </si>
  <si>
    <t>caja de 500 tornillos diablitos1</t>
  </si>
  <si>
    <t>510102000200050002</t>
  </si>
  <si>
    <t>caja de 500 tornillos diablitos11/2</t>
  </si>
  <si>
    <t>caja de 500 tornillos diablitos2</t>
  </si>
  <si>
    <t xml:space="preserve">CAJA DE ARCHIVO </t>
  </si>
  <si>
    <t xml:space="preserve">caja de clavos 2 pitola </t>
  </si>
  <si>
    <t>510102000200050005</t>
  </si>
  <si>
    <t>caja de clavos de 11/2 pitola de neumatica</t>
  </si>
  <si>
    <t>caja de clavos de 11/2 pitola de universal</t>
  </si>
  <si>
    <t xml:space="preserve"> 2.3.9.8</t>
  </si>
  <si>
    <t xml:space="preserve"> Repuestos y accesorios menores</t>
  </si>
  <si>
    <t>caja de mecha ebanisteria</t>
  </si>
  <si>
    <t>CAJA DE SIERRAS DE 1/2</t>
  </si>
  <si>
    <t>calculadora cientifica</t>
  </si>
  <si>
    <t>canaletas 3/4*6</t>
  </si>
  <si>
    <t>cancanueces grandes</t>
  </si>
  <si>
    <t xml:space="preserve">CAOBIN </t>
  </si>
  <si>
    <t xml:space="preserve">GALONES </t>
  </si>
  <si>
    <t>510102000200060022</t>
  </si>
  <si>
    <t>2.3.3.3</t>
  </si>
  <si>
    <t>Productos de artes gráficas</t>
  </si>
  <si>
    <t>CARPETA # 5</t>
  </si>
  <si>
    <t xml:space="preserve">2.3.3.3 </t>
  </si>
  <si>
    <t>carpeta #2</t>
  </si>
  <si>
    <t xml:space="preserve">unidad </t>
  </si>
  <si>
    <t>carpeta #3</t>
  </si>
  <si>
    <t>carpeta #4</t>
  </si>
  <si>
    <t xml:space="preserve">carpetas 12.5*14.5 para titulos </t>
  </si>
  <si>
    <t>catedra de 6 divisiones 200pg</t>
  </si>
  <si>
    <t>CDS EN BLANCO</t>
  </si>
  <si>
    <t>cemento pvc 1/4</t>
  </si>
  <si>
    <t>2.3.5</t>
  </si>
  <si>
    <t>PRODUCTOS DE CUERO, CAUCHO Y PLÁSTICO</t>
  </si>
  <si>
    <t xml:space="preserve">CENTIMETROS </t>
  </si>
  <si>
    <t>cetrizina 10mg</t>
  </si>
  <si>
    <t xml:space="preserve">CHINCHETAS </t>
  </si>
  <si>
    <t>cinta adhesiva 3/4</t>
  </si>
  <si>
    <t>cinta ancha empaque</t>
  </si>
  <si>
    <t>cinta de doble cara econ 12mm</t>
  </si>
  <si>
    <t>cinta para ducto 3</t>
  </si>
  <si>
    <t xml:space="preserve">cintillos para invitados </t>
  </si>
  <si>
    <t>CLIP BILLETERO 15MM</t>
  </si>
  <si>
    <t>clip billetero 32mm</t>
  </si>
  <si>
    <t>clip billetero 41mm</t>
  </si>
  <si>
    <t>clip billeTERO 51MM</t>
  </si>
  <si>
    <t>CLIP NO.1 METALICO 33MM</t>
  </si>
  <si>
    <t>CAJA</t>
  </si>
  <si>
    <t>CLIPS BILLETERO 19MM 3/4</t>
  </si>
  <si>
    <t>CLIPS JUMBO NO.2 /50M</t>
  </si>
  <si>
    <t xml:space="preserve">CLORO BEAU CLEAN </t>
  </si>
  <si>
    <t>codo 3*45</t>
  </si>
  <si>
    <t>CODO 3x90</t>
  </si>
  <si>
    <t>codo de 15mm</t>
  </si>
  <si>
    <t xml:space="preserve">cojines navideños </t>
  </si>
  <si>
    <t>cola de 1/4</t>
  </si>
  <si>
    <t>compas</t>
  </si>
  <si>
    <t>compresor aspera 1/2 110v</t>
  </si>
  <si>
    <t>compresor de aire 10 galon</t>
  </si>
  <si>
    <t>COMPRESORES COPELAND 83KBTU</t>
  </si>
  <si>
    <t>conectores recto 1/2</t>
  </si>
  <si>
    <t>connectores curvos 1/2</t>
  </si>
  <si>
    <t>contactores de 40amp sp-24vol</t>
  </si>
  <si>
    <t>contactores de 50amp 3p -24vol</t>
  </si>
  <si>
    <t>contactores de 50amp bobina 24</t>
  </si>
  <si>
    <t>contactores doble 40amp</t>
  </si>
  <si>
    <t>2.3.2</t>
  </si>
  <si>
    <t>TEXTILES Y VESTUARIOS</t>
  </si>
  <si>
    <t xml:space="preserve">cordones de honores </t>
  </si>
  <si>
    <t>CORRECTOR LIQUIDO</t>
  </si>
  <si>
    <t>cortabon de ebanisteria</t>
  </si>
  <si>
    <t>cross plafon de 10</t>
  </si>
  <si>
    <t xml:space="preserve">0 1 </t>
  </si>
  <si>
    <t>cross teed plafond 24</t>
  </si>
  <si>
    <t>cuadernos con lines 200pg</t>
  </si>
  <si>
    <t>CUBETA EXPRIMIDORA 20 Litros</t>
  </si>
  <si>
    <t>cuchillas cutter cuchillas</t>
  </si>
  <si>
    <t xml:space="preserve">descalin </t>
  </si>
  <si>
    <t xml:space="preserve">desgrasante multiuso </t>
  </si>
  <si>
    <t>DESINFECTANTE ROYAL/ IMPECCA/ MISTOLIN</t>
  </si>
  <si>
    <t>GALONES</t>
  </si>
  <si>
    <t>destornillador sacagraps</t>
  </si>
  <si>
    <t>destrosa 50 en ampolla</t>
  </si>
  <si>
    <t xml:space="preserve">DETERGENTE EN SACO 30 LB </t>
  </si>
  <si>
    <t>SACOS</t>
  </si>
  <si>
    <t>diclofenac+complejob</t>
  </si>
  <si>
    <t>disco  abrasivo de corte de metal de8</t>
  </si>
  <si>
    <t>DISCO 100P/MADERA GRANDE</t>
  </si>
  <si>
    <t>DISCO 60P/MADERA GRANDE</t>
  </si>
  <si>
    <t>DISCO 80P/MADERA GRANDE</t>
  </si>
  <si>
    <t>disco abrasivas blanca de oxido de alumini p/ retificadora 8 1/2 x 1 1/4</t>
  </si>
  <si>
    <t xml:space="preserve">disco abrasivas para electo de 8x1 </t>
  </si>
  <si>
    <t>disco duro ssd 256gb</t>
  </si>
  <si>
    <t>DISCO P/GUILLOTINAD12*120diente</t>
  </si>
  <si>
    <t>DISCO P/GUILLOTINAD12*80 diente</t>
  </si>
  <si>
    <t>DISCO120P/MADERA GRANDE</t>
  </si>
  <si>
    <t>DISPENSADOR DE CINTA ADHESIVA 3/4</t>
  </si>
  <si>
    <t xml:space="preserve">DISPENSADOR DE GEL </t>
  </si>
  <si>
    <t>510102000200040007</t>
  </si>
  <si>
    <t>materiales de limpieza e h</t>
  </si>
  <si>
    <t xml:space="preserve">dispensador de manita limpias </t>
  </si>
  <si>
    <t>DISPENSADOR EMPAQUE  CINTA 2</t>
  </si>
  <si>
    <t>DISPENSADOR PAPEL HIGIENICO</t>
  </si>
  <si>
    <t>DISPENSADOR PAPEL TOALLA</t>
  </si>
  <si>
    <t>DOCENA DE SIERRAS DE MADERA</t>
  </si>
  <si>
    <t>DOCENA DE SIERRAS DE METAL</t>
  </si>
  <si>
    <t>Ega 120g</t>
  </si>
  <si>
    <t>ega 60g</t>
  </si>
  <si>
    <t xml:space="preserve">esclavinas blancas bordadas </t>
  </si>
  <si>
    <t>ESCOBA PLASTICA ROSA</t>
  </si>
  <si>
    <t>ESCOBILLA PARA INODORO</t>
  </si>
  <si>
    <t xml:space="preserve">UNIDAD </t>
  </si>
  <si>
    <t xml:space="preserve">escobillon </t>
  </si>
  <si>
    <t>escritorio  en madera</t>
  </si>
  <si>
    <t>ESPIRAL 10MM</t>
  </si>
  <si>
    <t xml:space="preserve">CAJAS </t>
  </si>
  <si>
    <t>ESPIRAL 12MM</t>
  </si>
  <si>
    <t>510102000200040017</t>
  </si>
  <si>
    <t>ESPIRAL 14MM</t>
  </si>
  <si>
    <t>ESPIRAL 16MM</t>
  </si>
  <si>
    <t>ESPIRAL 19MM</t>
  </si>
  <si>
    <t>ESPIRAL 25MM</t>
  </si>
  <si>
    <t>ESPIRAL 28MM</t>
  </si>
  <si>
    <t>ESPIRAL 32MM</t>
  </si>
  <si>
    <t>ESPIRAL 8MM</t>
  </si>
  <si>
    <t>ESTOPA POR LIBRAS</t>
  </si>
  <si>
    <t>LIBRAS</t>
  </si>
  <si>
    <t>ETIQ ADHESIVA AB44*2 folder</t>
  </si>
  <si>
    <t>ETIQ DE COLORES</t>
  </si>
  <si>
    <t xml:space="preserve">ETIQ PARA CARPETA </t>
  </si>
  <si>
    <t xml:space="preserve">ETIQUETAS PARA PENDAFLEX </t>
  </si>
  <si>
    <t xml:space="preserve">PAQUETES </t>
  </si>
  <si>
    <t xml:space="preserve">extension de luz de navidad de colores </t>
  </si>
  <si>
    <t>extension luz led de navidad</t>
  </si>
  <si>
    <t>510102000200070999</t>
  </si>
  <si>
    <t>extensiones 12 pies</t>
  </si>
  <si>
    <t>extensiones 15 pies</t>
  </si>
  <si>
    <t xml:space="preserve">extensiones electrica de100 pies </t>
  </si>
  <si>
    <t xml:space="preserve">Fardo de agua </t>
  </si>
  <si>
    <t>felpa azules cja</t>
  </si>
  <si>
    <t>FELPA NEGRA</t>
  </si>
  <si>
    <t>felpa roja</t>
  </si>
  <si>
    <t>FICHAS RAYADAS 4*6/100/1</t>
  </si>
  <si>
    <t>PAQUETE</t>
  </si>
  <si>
    <t xml:space="preserve">filtro de admision </t>
  </si>
  <si>
    <t>filtro soldable 1/4 25gm</t>
  </si>
  <si>
    <t>fluido de cortez 04 onz</t>
  </si>
  <si>
    <t>2.3.3</t>
  </si>
  <si>
    <t>PRODUCTOS DE PAPEL, CARTÓN E IMPRESOS</t>
  </si>
  <si>
    <t>folder pastico diferentes 10/1</t>
  </si>
  <si>
    <t xml:space="preserve">paquete </t>
  </si>
  <si>
    <t>folDERS MANILA 81/2*11 100/1</t>
  </si>
  <si>
    <t>FOLDERS MANILA 81/2*14 100/1</t>
  </si>
  <si>
    <t>forro mueble 2 plazas crema o12 yardas</t>
  </si>
  <si>
    <t>fulminante</t>
  </si>
  <si>
    <t>funda negra 18*22</t>
  </si>
  <si>
    <t>funda negra 28*35</t>
  </si>
  <si>
    <t>funda NEGRA 55 gls 35*54</t>
  </si>
  <si>
    <t>galon de pintura color ladrillo</t>
  </si>
  <si>
    <t>GALON LIMPIA CRISTAL</t>
  </si>
  <si>
    <t>galones de cola p/medera</t>
  </si>
  <si>
    <t>GANCHO DE  P/FOLDER 7CM hembra y macho</t>
  </si>
  <si>
    <t>GAS MAPPS PRO EN TANQ 14.1</t>
  </si>
  <si>
    <t>GEL ANTIBACTERIAL BEAU CLEAN</t>
  </si>
  <si>
    <t>godox sk400ii</t>
  </si>
  <si>
    <t>GOMA BLANCA DE BORRAR</t>
  </si>
  <si>
    <t>GOMA DE PEGAR BARRA AZULES</t>
  </si>
  <si>
    <t>510102000200070001</t>
  </si>
  <si>
    <t xml:space="preserve">GRAPAS STANDARD 26/6 </t>
  </si>
  <si>
    <t>GUANTE AMARILLO LIMPIENZA SUAVE</t>
  </si>
  <si>
    <t>PARES</t>
  </si>
  <si>
    <t>2.3.9.</t>
  </si>
  <si>
    <t xml:space="preserve">GUANTE DE GOMA LY NEGRO </t>
  </si>
  <si>
    <t xml:space="preserve">DOCENA </t>
  </si>
  <si>
    <t xml:space="preserve">GUANTE MEDICO DE NITRILO LARGE </t>
  </si>
  <si>
    <t xml:space="preserve">CAJA </t>
  </si>
  <si>
    <t>GUANTES DE JARDINERIA FUERTE NEGRO</t>
  </si>
  <si>
    <t>guantes nitrilo negro 50/1</t>
  </si>
  <si>
    <t>guillotina de 11*17</t>
  </si>
  <si>
    <t>GUILLOTINA de 8.5*11A4</t>
  </si>
  <si>
    <t>hoja de papelografo</t>
  </si>
  <si>
    <t>hoja de segueta de 12</t>
  </si>
  <si>
    <t>hoja de sierra de cinta cero 1</t>
  </si>
  <si>
    <t>hojas bond20 81/2*11</t>
  </si>
  <si>
    <t xml:space="preserve">resma </t>
  </si>
  <si>
    <t>HOJAS CUADRICULADAS</t>
  </si>
  <si>
    <t>PAQUETES</t>
  </si>
  <si>
    <t>ibuprofeno de 800mg</t>
  </si>
  <si>
    <t xml:space="preserve">impresara hp laserjet </t>
  </si>
  <si>
    <t xml:space="preserve">impresión de paneles 8*8 pies en materiel </t>
  </si>
  <si>
    <t>impresiones de titulos con arte inst</t>
  </si>
  <si>
    <t xml:space="preserve">JABON LAVA PLATO </t>
  </si>
  <si>
    <t xml:space="preserve">JABON LIQUIDO DE MANO IMPECCABLE </t>
  </si>
  <si>
    <t xml:space="preserve">juego de junta </t>
  </si>
  <si>
    <t xml:space="preserve">JUEGO DE MECHAS </t>
  </si>
  <si>
    <t>JUEGO GEOMETRICO</t>
  </si>
  <si>
    <t>JUEGOS DE CUCHILLAS</t>
  </si>
  <si>
    <t>junta de tapa valvula</t>
  </si>
  <si>
    <t>kit de barrena truper 29</t>
  </si>
  <si>
    <t xml:space="preserve">2.3.9.6 </t>
  </si>
  <si>
    <t>LAMPARAS FLUORESCENTES</t>
  </si>
  <si>
    <t>LAMPAraS PARA PROYECTOR</t>
  </si>
  <si>
    <t>2.3.9.5</t>
  </si>
  <si>
    <t>lana de acero brillo</t>
  </si>
  <si>
    <t>2.3.9.3</t>
  </si>
  <si>
    <t xml:space="preserve">lanilla </t>
  </si>
  <si>
    <t>yarda</t>
  </si>
  <si>
    <t>2.3.9.4</t>
  </si>
  <si>
    <t xml:space="preserve">lanilla roja </t>
  </si>
  <si>
    <t>LAPIZ DE CARBON</t>
  </si>
  <si>
    <t xml:space="preserve">donacion </t>
  </si>
  <si>
    <t>laptop</t>
  </si>
  <si>
    <t>libra de graps corrugadas de1/2</t>
  </si>
  <si>
    <t>libra de graps corrugadas de5/8</t>
  </si>
  <si>
    <t>LIBRETA DE BOCETO</t>
  </si>
  <si>
    <t xml:space="preserve">libreta grandes </t>
  </si>
  <si>
    <t>libreta pequeña 5*8</t>
  </si>
  <si>
    <t>libro de graduandos full color,tiro y retiro</t>
  </si>
  <si>
    <t>LIBRO RECORD 300  HOJA</t>
  </si>
  <si>
    <t xml:space="preserve">LIBROS FOTOGRAFIAS </t>
  </si>
  <si>
    <t xml:space="preserve">LIMPIA CERAMICA </t>
  </si>
  <si>
    <t xml:space="preserve">LIMPIA CRISTALES 16/32 OZ </t>
  </si>
  <si>
    <t>UNIDADES</t>
  </si>
  <si>
    <t>LIMPIADOR DE CRISTALES BEAU CLEAN</t>
  </si>
  <si>
    <t>llave angular de 1/2 doble</t>
  </si>
  <si>
    <t>llave angular de 1/2 sencilla</t>
  </si>
  <si>
    <t xml:space="preserve">2.3.9.1 </t>
  </si>
  <si>
    <t>manguera lavamanos</t>
  </si>
  <si>
    <t>manta para mueble gris</t>
  </si>
  <si>
    <t>MAPO CARE (SUAPER)</t>
  </si>
  <si>
    <t xml:space="preserve">marcadores de pizarra azul rojo negro </t>
  </si>
  <si>
    <t>marcadores grueso de azul</t>
  </si>
  <si>
    <t>510102000200070002</t>
  </si>
  <si>
    <t>marcadores grueso de negro</t>
  </si>
  <si>
    <t>marcadores grueso de rojo</t>
  </si>
  <si>
    <t>MARCADORES PERMANENTE</t>
  </si>
  <si>
    <t xml:space="preserve">mascariila de tela </t>
  </si>
  <si>
    <t xml:space="preserve">mascariila quirugica </t>
  </si>
  <si>
    <t>mascota de dibujo</t>
  </si>
  <si>
    <t>MASQUING TAPE 3/4</t>
  </si>
  <si>
    <t>memoria 16 gbkratov</t>
  </si>
  <si>
    <t>memoria 32gb</t>
  </si>
  <si>
    <t>memoria 8gb kratov</t>
  </si>
  <si>
    <t>memoria ddr3 de 4gb 133hz</t>
  </si>
  <si>
    <t>memoria64 gb  kratov</t>
  </si>
  <si>
    <t>Mezcla lista para mortero</t>
  </si>
  <si>
    <t>mesa plegable 30*73*30</t>
  </si>
  <si>
    <t>mina 0.5mm 12/1</t>
  </si>
  <si>
    <t>motores de 1/3 110v para nevera</t>
  </si>
  <si>
    <t>niple 1/2*3.hg</t>
  </si>
  <si>
    <t>PALAS RECOGEDORA BASURA</t>
  </si>
  <si>
    <t>PALOS DE ESCOBAS</t>
  </si>
  <si>
    <t>papel bond 81/2*14</t>
  </si>
  <si>
    <t>PAPEL CARBON</t>
  </si>
  <si>
    <t>papel de baño 12/1</t>
  </si>
  <si>
    <t>papel de toalla 6/1</t>
  </si>
  <si>
    <t>papel ministro 400/1</t>
  </si>
  <si>
    <t>parilla completa</t>
  </si>
  <si>
    <t xml:space="preserve">parilla tipo tijera 3X4 </t>
  </si>
  <si>
    <t xml:space="preserve">pastilla ambieNTADORA de inodoro </t>
  </si>
  <si>
    <t xml:space="preserve">PASTILLA AMBIENTADORA URINAL </t>
  </si>
  <si>
    <t xml:space="preserve">pastilla para taque de inodoro </t>
  </si>
  <si>
    <t>PEGAMENTO LIQUIDO uhu</t>
  </si>
  <si>
    <t>PEGAMENTO SOLIDO uhu</t>
  </si>
  <si>
    <t>PENDAFLEX de 25/1</t>
  </si>
  <si>
    <t>2.3.7.1</t>
  </si>
  <si>
    <t>penetrante wd-40 11oz</t>
  </si>
  <si>
    <t>PERFORADORA 3 AGUJEROS</t>
  </si>
  <si>
    <t>PERFORADORA CH STANDARD 2 hoyos</t>
  </si>
  <si>
    <t>pestillo de baño3*1/2</t>
  </si>
  <si>
    <t>PILAS DURACELL 1.5 VOLTIOC-2 MEDIANA</t>
  </si>
  <si>
    <t>Pinceles</t>
  </si>
  <si>
    <t>Pintura</t>
  </si>
  <si>
    <t xml:space="preserve">2.3.9.8 </t>
  </si>
  <si>
    <t xml:space="preserve">pistola de 16 onza </t>
  </si>
  <si>
    <t>pistola neumatica</t>
  </si>
  <si>
    <t>pistola neumatica grapa</t>
  </si>
  <si>
    <t>pistola neumatica p/grapas corrugada</t>
  </si>
  <si>
    <t>pistolas de silicon</t>
  </si>
  <si>
    <t>pizarra corcho 18*24</t>
  </si>
  <si>
    <t>pizarra corcho 24*36</t>
  </si>
  <si>
    <t>PIZZARA MAGICA 23,5*17,5CM</t>
  </si>
  <si>
    <t>plafond acusico</t>
  </si>
  <si>
    <t>planchas de mdf hidrofugo de 1/2</t>
  </si>
  <si>
    <t>pliego de tela de esmerial dif</t>
  </si>
  <si>
    <t>Materiales de limpieza de obra</t>
  </si>
  <si>
    <t xml:space="preserve">poleas para Trimer </t>
  </si>
  <si>
    <t>PORTA CLIP AHUMADO</t>
  </si>
  <si>
    <t>porta mina 0.5</t>
  </si>
  <si>
    <t>PORTA TARJETAS CON LOGO</t>
  </si>
  <si>
    <t>POST BANDERITA</t>
  </si>
  <si>
    <t>post it 3*3</t>
  </si>
  <si>
    <t>post it 3*5</t>
  </si>
  <si>
    <t>post it 4*612/1</t>
  </si>
  <si>
    <t xml:space="preserve">Galon de alcohol </t>
  </si>
  <si>
    <t>PROTECTOR DE HOJA100/1</t>
  </si>
  <si>
    <t>PULIDORAS DE MANO GRANDE</t>
  </si>
  <si>
    <t>PUNTA DE ESTRIA#2</t>
  </si>
  <si>
    <t>PUNTA DE ESTRIA#3</t>
  </si>
  <si>
    <t xml:space="preserve">rastrillos araña plasticos </t>
  </si>
  <si>
    <t xml:space="preserve">RATONERA </t>
  </si>
  <si>
    <t>reamos de flor de pascua rojas n</t>
  </si>
  <si>
    <t>reduccion de titulos copia 81/2*11</t>
  </si>
  <si>
    <t>reducciones 3-4</t>
  </si>
  <si>
    <t>REFRIG KLEA 410A CILINDRO</t>
  </si>
  <si>
    <t>refrigerante 134a 25 libra amcor</t>
  </si>
  <si>
    <t>REFRIGERANTE R-22 TOQUE30LIB</t>
  </si>
  <si>
    <t>REGLA  PLASTICA 12</t>
  </si>
  <si>
    <t>regleta de 6 salida</t>
  </si>
  <si>
    <t>rejilla de piso4</t>
  </si>
  <si>
    <t xml:space="preserve">reloj compresor universal </t>
  </si>
  <si>
    <t xml:space="preserve">resaltadores amarillo </t>
  </si>
  <si>
    <t>RESMA DE PAPEL 81/2*11 AZULHOJA</t>
  </si>
  <si>
    <t xml:space="preserve">RESMA </t>
  </si>
  <si>
    <t xml:space="preserve">resma de papel 81/2*11 colores </t>
  </si>
  <si>
    <t>resma de papel 81/2*11 rosada100/1HOJA</t>
  </si>
  <si>
    <t>resma de papel 81/2*11 verde 100/1HOJA</t>
  </si>
  <si>
    <t xml:space="preserve">paqute </t>
  </si>
  <si>
    <t>rollo de tinta roja negra azul</t>
  </si>
  <si>
    <t>rollo papel 3 copia</t>
  </si>
  <si>
    <t xml:space="preserve">rollo papel sumadora </t>
  </si>
  <si>
    <t>rollos de mallas navideñas</t>
  </si>
  <si>
    <t xml:space="preserve">saca grapas </t>
  </si>
  <si>
    <t xml:space="preserve">saca punta metal </t>
  </si>
  <si>
    <t>sacos de abono triple 15</t>
  </si>
  <si>
    <t xml:space="preserve">sello pretintado </t>
  </si>
  <si>
    <t>senson de temperatura</t>
  </si>
  <si>
    <t>SEPARADORES DE CARPETAS  5/1 TOPS</t>
  </si>
  <si>
    <t>SEPARADORES DE HOJA 25/1</t>
  </si>
  <si>
    <t xml:space="preserve">sertal compuesto en tableta </t>
  </si>
  <si>
    <t>510102000200070006</t>
  </si>
  <si>
    <t>servicio de impresión de foto 8*10</t>
  </si>
  <si>
    <t xml:space="preserve">servilleta </t>
  </si>
  <si>
    <t>sifon flexibe lavamanos</t>
  </si>
  <si>
    <t>sifon fregagero</t>
  </si>
  <si>
    <t>siilon ejecutivo</t>
  </si>
  <si>
    <t xml:space="preserve">silicon ultra grey </t>
  </si>
  <si>
    <t xml:space="preserve">silla de visita </t>
  </si>
  <si>
    <t xml:space="preserve">silla secretarial </t>
  </si>
  <si>
    <t>sobre de abono floral</t>
  </si>
  <si>
    <t>sobre de babosin</t>
  </si>
  <si>
    <t>solucion salina al 0.9</t>
  </si>
  <si>
    <t>sombrillas con el nombre el logo</t>
  </si>
  <si>
    <t xml:space="preserve">SOPORTE UNIVERSAL PARA COMPARADOR </t>
  </si>
  <si>
    <t xml:space="preserve">spray dorado </t>
  </si>
  <si>
    <t>spray plateado</t>
  </si>
  <si>
    <t>510102000200070010</t>
  </si>
  <si>
    <t xml:space="preserve">sumadora sharp </t>
  </si>
  <si>
    <t>510102000200070008</t>
  </si>
  <si>
    <t xml:space="preserve">sumigran </t>
  </si>
  <si>
    <t>tabla archivadora 81/2*11</t>
  </si>
  <si>
    <t xml:space="preserve">TALADRO TIPO MARTILLO </t>
  </si>
  <si>
    <t>TALADROS FOTOCOPIADO</t>
  </si>
  <si>
    <t>tarjeta universal</t>
  </si>
  <si>
    <t xml:space="preserve">2.3.1.1 </t>
  </si>
  <si>
    <t xml:space="preserve">te frio limon </t>
  </si>
  <si>
    <t xml:space="preserve">TE TWINGS 20/1 FRUTAS </t>
  </si>
  <si>
    <t>TE TWINGS 20/1 MANZANILLA</t>
  </si>
  <si>
    <t>TE TWININGS 20/1 LIMON</t>
  </si>
  <si>
    <t>teflon</t>
  </si>
  <si>
    <t>TERMINAL OJO12</t>
  </si>
  <si>
    <t>termostato de refrigeradores k50 p1126</t>
  </si>
  <si>
    <t>termostato programanble dig qth 1000</t>
  </si>
  <si>
    <t>termotato p/nevera p/n k50</t>
  </si>
  <si>
    <t>THINNER 6/1 GALONES</t>
  </si>
  <si>
    <t xml:space="preserve">2.3.7.2 </t>
  </si>
  <si>
    <t xml:space="preserve">tinta de sello almohadilla </t>
  </si>
  <si>
    <t xml:space="preserve">tinta de sello gotero </t>
  </si>
  <si>
    <t>tiradores niquelados o en acero</t>
  </si>
  <si>
    <t>toma coriente 120v dble</t>
  </si>
  <si>
    <t>TOMA CORRIENTES 220 voltio</t>
  </si>
  <si>
    <t>TONER  55A NEGRO</t>
  </si>
  <si>
    <t xml:space="preserve">toner 17a </t>
  </si>
  <si>
    <t>TONER 410 A AMARILLO</t>
  </si>
  <si>
    <t xml:space="preserve">toner 410 a azul </t>
  </si>
  <si>
    <t>TONER 410 A MAGENTA</t>
  </si>
  <si>
    <t xml:space="preserve">toner 410 negro </t>
  </si>
  <si>
    <t xml:space="preserve">toner 80 A NEGRO </t>
  </si>
  <si>
    <t>TONER HP 304 CC530 NEGRO</t>
  </si>
  <si>
    <t>TONER HP 304 CC531CYAN</t>
  </si>
  <si>
    <t>TONER HP 304 CC533 MAGENTA</t>
  </si>
  <si>
    <t>TONER HP 501A/202A/AZUL OR.</t>
  </si>
  <si>
    <t>TONER HP 503A/202A/ROSADO OR</t>
  </si>
  <si>
    <t>TONER HP 83A BLACK</t>
  </si>
  <si>
    <t>TONER HP C320A</t>
  </si>
  <si>
    <t>TONER HP CF502A /202A/ AMARILLO OR.</t>
  </si>
  <si>
    <t>TONER HP W1105A</t>
  </si>
  <si>
    <t>TONER TOSHIBA C34U BLACK</t>
  </si>
  <si>
    <t>TONER TOSHIBA C34U CYAN</t>
  </si>
  <si>
    <t>TONER TOSHIBA C34U YELLOW</t>
  </si>
  <si>
    <t>TONNER 344 K NEGRO</t>
  </si>
  <si>
    <t>TONNER DRUM CF 219 KRATOV</t>
  </si>
  <si>
    <t>tonner hp 414 amarillo</t>
  </si>
  <si>
    <t>tonner hp 414 cyan</t>
  </si>
  <si>
    <t xml:space="preserve">tonner hp 414 magenta </t>
  </si>
  <si>
    <t xml:space="preserve">tonner hp 414 negro </t>
  </si>
  <si>
    <t>TONNER LACER HP 128 A AZUL</t>
  </si>
  <si>
    <t>TONNER LACER HP 128 A MANGENTA</t>
  </si>
  <si>
    <t>TONNER LACER HP 128 A NEGRO</t>
  </si>
  <si>
    <t>TONNER LACER HP CF411.CYAN</t>
  </si>
  <si>
    <t>TONNER LACER HP CF500/202A/NEGRO</t>
  </si>
  <si>
    <t>TONNER LACER JET 78 NEGRO</t>
  </si>
  <si>
    <t>TONNER LASER HP 304 AMARILLO</t>
  </si>
  <si>
    <t xml:space="preserve">TONNER LASER JET 25X </t>
  </si>
  <si>
    <t xml:space="preserve">TONNER TOSHIBA 34 - Y </t>
  </si>
  <si>
    <t>TONNER TOSHIBA 34U-K NEGRO</t>
  </si>
  <si>
    <t>tornillos diabliros de 1</t>
  </si>
  <si>
    <t>trimmer</t>
  </si>
  <si>
    <t>tubo 32wtipou</t>
  </si>
  <si>
    <t>tubo drenaje 3*19</t>
  </si>
  <si>
    <t>tubo drenaje 4*19</t>
  </si>
  <si>
    <t>tubo florecente tipo u</t>
  </si>
  <si>
    <t xml:space="preserve">TURBO COMPRESOR </t>
  </si>
  <si>
    <t>un 1/8 masilla roja</t>
  </si>
  <si>
    <t>union 15mm</t>
  </si>
  <si>
    <t>valvulas de servicios para nevera</t>
  </si>
  <si>
    <t>valvulas inodoro</t>
  </si>
  <si>
    <t>VASOS PLASTICOS 10 OZ PLASTICOS</t>
  </si>
  <si>
    <t>VASOS PLASTICOS 5 OZ PLASTICOS</t>
  </si>
  <si>
    <t>VIBRADORES DE AIRE ebanisteria</t>
  </si>
  <si>
    <t>0 4</t>
  </si>
  <si>
    <t>Productos y útiles de defensa y seguridad</t>
  </si>
  <si>
    <t>viseras protectora</t>
  </si>
  <si>
    <t>wipers</t>
  </si>
  <si>
    <t>paquete</t>
  </si>
  <si>
    <t>yardas de lija 100 de madera lijadora</t>
  </si>
  <si>
    <t>yardas de lija 120 de madera</t>
  </si>
  <si>
    <t xml:space="preserve">ZAFACON 30 GALON </t>
  </si>
  <si>
    <t xml:space="preserve">zafacon rubbermaid 45gl </t>
  </si>
  <si>
    <t xml:space="preserve">ZAFACONES CAPACIDAD 13GALONES </t>
  </si>
  <si>
    <t xml:space="preserve">zafacones con tapas </t>
  </si>
  <si>
    <t>Total</t>
  </si>
  <si>
    <t>Inventario periodo Enero -Marzo 2023</t>
  </si>
  <si>
    <t>Cuenta</t>
  </si>
  <si>
    <t xml:space="preserve">codigo </t>
  </si>
  <si>
    <t>Tipo de Inventario</t>
  </si>
  <si>
    <t>Productos</t>
  </si>
  <si>
    <t>M/Unidad</t>
  </si>
  <si>
    <t>Balance inicial</t>
  </si>
  <si>
    <t>Entrada de almacen</t>
  </si>
  <si>
    <t>Salida de almacen</t>
  </si>
  <si>
    <t>Balance Final</t>
  </si>
  <si>
    <t>Precio Unitario</t>
  </si>
  <si>
    <t>Sub-Total</t>
  </si>
  <si>
    <t>Itbis 18%</t>
  </si>
  <si>
    <t>Entrada total</t>
  </si>
  <si>
    <t xml:space="preserve">REFRESCOS 16OZ </t>
  </si>
  <si>
    <t>banner 26*2</t>
  </si>
  <si>
    <t xml:space="preserve">barnner 2*14 FULL COLOR </t>
  </si>
  <si>
    <t>BANNER TENSADO 10*9</t>
  </si>
  <si>
    <t xml:space="preserve">boligrafo personalizados </t>
  </si>
  <si>
    <t>BOLSA ECOLOGICAS BLANCAS DE 17 P</t>
  </si>
  <si>
    <t>con</t>
  </si>
  <si>
    <t>2.3.9.10</t>
  </si>
  <si>
    <t>contabilidad y presupuesto</t>
  </si>
  <si>
    <t xml:space="preserve">BOTELLAS PLASTICAS CON ARTE </t>
  </si>
  <si>
    <t xml:space="preserve">materiales de mantenimiento </t>
  </si>
  <si>
    <t>enlate madera bruta 3*4*12</t>
  </si>
  <si>
    <t>folder de bolsillo 81/2*11</t>
  </si>
  <si>
    <t>ROLLO</t>
  </si>
  <si>
    <t>lanilla 20YD</t>
  </si>
  <si>
    <t xml:space="preserve">libretas ecologicas tipo tunel 3437 </t>
  </si>
  <si>
    <t>2.6.1.4</t>
  </si>
  <si>
    <t>artículos Electrodomésticos</t>
  </si>
  <si>
    <t>microondas smart inverter 42 lt</t>
  </si>
  <si>
    <t xml:space="preserve">articulos para arte </t>
  </si>
  <si>
    <t>overoles azul con negro</t>
  </si>
  <si>
    <t>planchas de mdf hidrofugo verde 3/4</t>
  </si>
  <si>
    <t xml:space="preserve">materiales para mantenimiento </t>
  </si>
  <si>
    <t xml:space="preserve">pintura exposica gris </t>
  </si>
  <si>
    <t xml:space="preserve">galon </t>
  </si>
  <si>
    <t xml:space="preserve">PLUMILLA LIMPIA </t>
  </si>
  <si>
    <t>rolo con mota</t>
  </si>
  <si>
    <t>SELLO FIHERO DISEÑO VICE ACADEMICA</t>
  </si>
  <si>
    <t>SELLO FICHERO DISEÑO DEPTO ACTIVO FIJO</t>
  </si>
  <si>
    <t>SELLO REDONDO EN AZUL VICE ACEDEMICA</t>
  </si>
  <si>
    <t>scanner epson ds-530ll,ds-530,35ppm/70</t>
  </si>
  <si>
    <t>PRODUSTOS PARA ARTE</t>
  </si>
  <si>
    <t>TAZA CON LA LINEA GRAFICA</t>
  </si>
  <si>
    <t xml:space="preserve">thinner </t>
  </si>
  <si>
    <t xml:space="preserve">galones </t>
  </si>
  <si>
    <t xml:space="preserve">materiles de mantenimiento </t>
  </si>
  <si>
    <t>tornillo diablitos 11/2</t>
  </si>
  <si>
    <t>toner laser ph/p w2110 206</t>
  </si>
  <si>
    <t>toner laser ph/p w2111 206</t>
  </si>
  <si>
    <t>toner laser ph/p w2112 208</t>
  </si>
  <si>
    <t>toner laser ph/p w2113 209</t>
  </si>
  <si>
    <t>toner laser p/hp cf226</t>
  </si>
  <si>
    <t>toner laser p/hp cf287</t>
  </si>
  <si>
    <t>toner laser p/hp cf289</t>
  </si>
  <si>
    <t xml:space="preserve">arcticos para arte </t>
  </si>
  <si>
    <t>tocados 4 rojo 4 amarillo 4 mamey</t>
  </si>
  <si>
    <t xml:space="preserve">arcticulo para arte </t>
  </si>
  <si>
    <t xml:space="preserve">unitardos de mujer </t>
  </si>
  <si>
    <t>vestuarios folklore para mujer</t>
  </si>
  <si>
    <t>vestuarios folklore parahombre</t>
  </si>
  <si>
    <t xml:space="preserve">zafacon de ruedas </t>
  </si>
  <si>
    <t>Dra. Maritza Contreras</t>
  </si>
  <si>
    <t>Claudia Quiterio</t>
  </si>
  <si>
    <t>José Luis Concepción</t>
  </si>
  <si>
    <t>Vice Rectora Administrativa y Financiera</t>
  </si>
  <si>
    <t>Encargada Financiera</t>
  </si>
  <si>
    <t>Encargado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</si>
</sst>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0" xfId="0" applyFill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left"/>
    </xf>
    <xf numFmtId="164" fontId="0" fillId="0" borderId="3" xfId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0" fillId="0" borderId="2" xfId="0" applyBorder="1"/>
    <xf numFmtId="0" fontId="1" fillId="4" borderId="7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164" fontId="0" fillId="0" borderId="7" xfId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0" fillId="0" borderId="0" xfId="0" applyNumberFormat="1"/>
    <xf numFmtId="0" fontId="5" fillId="5" borderId="3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164" fontId="0" fillId="0" borderId="3" xfId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0" fillId="6" borderId="0" xfId="0" applyFill="1"/>
    <xf numFmtId="164" fontId="0" fillId="7" borderId="3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8" borderId="0" xfId="0" applyFill="1"/>
    <xf numFmtId="0" fontId="0" fillId="5" borderId="5" xfId="0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8" fillId="0" borderId="3" xfId="0" applyFont="1" applyBorder="1" applyAlignment="1">
      <alignment horizontal="center"/>
    </xf>
    <xf numFmtId="49" fontId="0" fillId="0" borderId="3" xfId="0" applyNumberForma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urrency" xfId="1" builtinId="4"/>
    <cellStyle name="Millares 2" xfId="2" xr:uid="{F0D61669-A200-42AB-A342-3E1D3340E46E}"/>
    <cellStyle name="Normal" xfId="0" builtinId="0"/>
  </cellStyles>
  <dxfs count="46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* #,##0.00_-;\-&quot;$&quot;* #,##0.00_-;_-&quot;$&quot;* &quot;-&quot;??_-;_-@_-"/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* #,##0.00_-;\-&quot;$&quot;* #,##0.00_-;_-&quot;$&quot;* &quot;-&quot;??_-;_-@_-"/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* #,##0.00_-;\-&quot;$&quot;* #,##0.00_-;_-&quot;$&quot;* &quot;-&quot;??_-;_-@_-"/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* #,##0.00_-;\-&quot;$&quot;* #,##0.00_-;_-&quot;$&quot;* &quot;-&quot;??_-;_-@_-"/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* #,##0.00_-;\-&quot;$&quot;* #,##0.00_-;_-&quot;$&quot;* &quot;-&quot;??_-;_-@_-"/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* #,##0.00_-;\-&quot;$&quot;* #,##0.00_-;_-&quot;$&quot;* &quot;-&quot;??_-;_-@_-"/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* #,##0.00_-;\-&quot;$&quot;* #,##0.00_-;_-&quot;$&quot;* &quot;-&quot;??_-;_-@_-"/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* #,##0.00_-;\-&quot;$&quot;* #,##0.00_-;_-&quot;$&quot;* &quot;-&quot;??_-;_-@_-"/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9" tint="0.5999938962981048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541020</xdr:colOff>
          <xdr:row>0</xdr:row>
          <xdr:rowOff>30480</xdr:rowOff>
        </xdr:from>
        <xdr:to>
          <xdr:col>7</xdr:col>
          <xdr:colOff>137160</xdr:colOff>
          <xdr:row>2</xdr:row>
          <xdr:rowOff>106680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541020</xdr:colOff>
          <xdr:row>0</xdr:row>
          <xdr:rowOff>30480</xdr:rowOff>
        </xdr:from>
        <xdr:to>
          <xdr:col>7</xdr:col>
          <xdr:colOff>137160</xdr:colOff>
          <xdr:row>2</xdr:row>
          <xdr:rowOff>106680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DE134C-497D-46DC-B56B-D5A5E2D76624}" name="Tabla134" displayName="Tabla134" ref="B6:O440" totalsRowShown="0" headerRowDxfId="44">
  <autoFilter ref="B6:O440" xr:uid="{C50C8650-3582-45A9-B25E-214445C90A53}"/>
  <sortState xmlns:xlrd2="http://schemas.microsoft.com/office/spreadsheetml/2017/richdata2" ref="B7:O440">
    <sortCondition ref="E6:E440"/>
  </sortState>
  <tableColumns count="14">
    <tableColumn id="1" xr3:uid="{F1020A4C-4812-4648-A0C3-B112C71D7D62}" name="Columna1" dataDxfId="42" totalsRowDxfId="43"/>
    <tableColumn id="2" xr3:uid="{9FDABC8E-5C43-4D04-8E80-0F9783F55B51}" name="Columna2" dataDxfId="40" totalsRowDxfId="41"/>
    <tableColumn id="3" xr3:uid="{DA1E09F1-9AC1-4249-824D-ACAF67628826}" name="Columna3" dataDxfId="38" totalsRowDxfId="39"/>
    <tableColumn id="14" xr3:uid="{75B6120B-98BF-48AD-B054-9D3B3BF76278}" name="Columna4" dataDxfId="37"/>
    <tableColumn id="4" xr3:uid="{C614D1FE-0689-4F00-9330-2D3B48314B27}" name="Columna5" dataDxfId="36"/>
    <tableColumn id="5" xr3:uid="{BCA99615-385C-4257-9C3E-ADB13D7C9BC8}" name="Columna6" dataDxfId="35"/>
    <tableColumn id="6" xr3:uid="{532BA4E3-9B12-4970-9BDC-6CAA640F8DF5}" name="Columna7" dataDxfId="34"/>
    <tableColumn id="7" xr3:uid="{A329B244-7E00-4B95-91AB-86BA1688B35A}" name="Columna8" dataDxfId="33"/>
    <tableColumn id="8" xr3:uid="{D56C6F13-BF51-4679-A175-A6C4220813CA}" name="Columna9" dataDxfId="32">
      <calculatedColumnFormula>+G7+H7-I7</calculatedColumnFormula>
    </tableColumn>
    <tableColumn id="9" xr3:uid="{A5A1E3F8-2C80-4661-958E-29DD5F15B94A}" name="Columna10" dataDxfId="31"/>
    <tableColumn id="10" xr3:uid="{18859F18-6618-443C-AE65-F50851E4FD84}" name="Columna11" dataDxfId="29" totalsRowDxfId="30">
      <calculatedColumnFormula>+G7*K7</calculatedColumnFormula>
    </tableColumn>
    <tableColumn id="11" xr3:uid="{9F7340E8-D9B9-402B-936E-C28CB62F41F5}" name="Columna12" dataDxfId="27" totalsRowDxfId="28">
      <calculatedColumnFormula>+H7*K7</calculatedColumnFormula>
    </tableColumn>
    <tableColumn id="12" xr3:uid="{58FD251B-73D5-4E04-A6BD-C82B4933A5C2}" name="Columna13" dataDxfId="25" totalsRowDxfId="26">
      <calculatedColumnFormula>+I7*K7</calculatedColumnFormula>
    </tableColumn>
    <tableColumn id="13" xr3:uid="{BFEF41C9-1486-4147-A1A1-8E04E3C2004E}" name="Columna14" dataDxfId="23" totalsRowDxfId="24">
      <calculatedColumnFormula>+L7+M7-N7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66AA95-0C77-46EE-99F6-78DA604E7E73}" name="Tabla1342" displayName="Tabla1342" ref="B6:O472" totalsRowShown="0" headerRowDxfId="21">
  <autoFilter ref="B6:O472" xr:uid="{C50C8650-3582-45A9-B25E-214445C90A53}"/>
  <sortState xmlns:xlrd2="http://schemas.microsoft.com/office/spreadsheetml/2017/richdata2" ref="B7:O472">
    <sortCondition ref="E6:E472"/>
  </sortState>
  <tableColumns count="14">
    <tableColumn id="1" xr3:uid="{244F7D2C-26D9-4EFA-8CAF-1EF1F9D7331D}" name="codigo " dataDxfId="19" totalsRowDxfId="20"/>
    <tableColumn id="2" xr3:uid="{5D97B6BB-1871-4D3D-80C0-284E9389FC6C}" name="Columna2" dataDxfId="17" totalsRowDxfId="18"/>
    <tableColumn id="3" xr3:uid="{7EF9E4AE-3AAB-4C68-A7AE-64D459E78EF3}" name="Tipo de Inventario" dataDxfId="15" totalsRowDxfId="16"/>
    <tableColumn id="14" xr3:uid="{2ED0CE30-8E7E-4F59-96DA-4843ED46F098}" name="Productos" dataDxfId="14"/>
    <tableColumn id="4" xr3:uid="{0D1085AA-3715-4F00-950C-45D48A1F9AA9}" name="M/Unidad" dataDxfId="13"/>
    <tableColumn id="5" xr3:uid="{2B5C2DF5-D3C5-47A1-9BD6-9DF6E255313E}" name="Balance inicial" dataDxfId="12"/>
    <tableColumn id="6" xr3:uid="{6B8E2886-0186-4A4A-BF3E-59CE8EFA9F9A}" name="Entrada de almacen" dataDxfId="11"/>
    <tableColumn id="7" xr3:uid="{096DF661-9D44-452D-AA9F-F64112933237}" name="Salida de almacen" dataDxfId="10"/>
    <tableColumn id="8" xr3:uid="{344E7EDB-3970-4FE6-9530-1E3A3B848662}" name="Balance Final" dataDxfId="9">
      <calculatedColumnFormula>+G7+H7-I7</calculatedColumnFormula>
    </tableColumn>
    <tableColumn id="9" xr3:uid="{ABA0304A-2F92-4CC2-92E8-B5AE540BB9A7}" name="Precio Unitario" dataDxfId="8"/>
    <tableColumn id="10" xr3:uid="{7240B4A0-B8D7-457C-89CF-3D4B36601A55}" name="Sub-Total" dataDxfId="6" totalsRowDxfId="7">
      <calculatedColumnFormula>+G7*K7</calculatedColumnFormula>
    </tableColumn>
    <tableColumn id="11" xr3:uid="{34B5D25F-D73B-49EE-93D0-16B63B484240}" name="Itbis 18%" dataDxfId="4" totalsRowDxfId="5">
      <calculatedColumnFormula>+H7*K7</calculatedColumnFormula>
    </tableColumn>
    <tableColumn id="12" xr3:uid="{AFEB0A6D-7E46-4EE1-AC3E-5E505C9879C9}" name="Entrada total" dataDxfId="2" totalsRowDxfId="3">
      <calculatedColumnFormula>+I7*K7</calculatedColumnFormula>
    </tableColumn>
    <tableColumn id="13" xr3:uid="{198BA8A1-AD48-4D38-BDDD-DB2827BE2514}" name="Total" dataDxfId="0" totalsRowDxfId="1">
      <calculatedColumnFormula>+L7+M7-N7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1DC3-724E-41C9-9D23-FE648DF48B0C}">
  <sheetPr>
    <pageSetUpPr fitToPage="1"/>
  </sheetPr>
  <dimension ref="A1:P443"/>
  <sheetViews>
    <sheetView topLeftCell="E1" zoomScale="70" zoomScaleNormal="70" workbookViewId="0">
      <pane ySplit="5" topLeftCell="A6" activePane="bottomLeft" state="frozen"/>
      <selection pane="bottomLeft" activeCell="A5" sqref="A5:O5"/>
    </sheetView>
  </sheetViews>
  <sheetFormatPr defaultColWidth="11.42578125" defaultRowHeight="14.45"/>
  <cols>
    <col min="1" max="1" width="19" style="17" customWidth="1"/>
    <col min="2" max="2" width="12.85546875" style="2" bestFit="1" customWidth="1"/>
    <col min="3" max="3" width="5" style="2" customWidth="1"/>
    <col min="4" max="4" width="23" customWidth="1"/>
    <col min="5" max="5" width="35.85546875" style="2" customWidth="1"/>
    <col min="6" max="6" width="15" customWidth="1"/>
    <col min="7" max="7" width="18.140625" customWidth="1"/>
    <col min="8" max="8" width="12.5703125" customWidth="1"/>
    <col min="11" max="11" width="14.140625" customWidth="1"/>
    <col min="12" max="12" width="19.140625" customWidth="1"/>
    <col min="13" max="13" width="18" customWidth="1"/>
    <col min="14" max="14" width="20" customWidth="1"/>
    <col min="15" max="15" width="17.42578125" customWidth="1"/>
  </cols>
  <sheetData>
    <row r="1" spans="1:16" ht="15" customHeight="1">
      <c r="A1"/>
    </row>
    <row r="2" spans="1:16" ht="15" customHeight="1">
      <c r="A2"/>
    </row>
    <row r="3" spans="1:16">
      <c r="A3"/>
    </row>
    <row r="4" spans="1:16" ht="22.5" customHeight="1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6" ht="27.75" customHeight="1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1"/>
    </row>
    <row r="6" spans="1:16" s="4" customFormat="1" ht="24.75" customHeight="1">
      <c r="A6" s="33" t="s">
        <v>2</v>
      </c>
      <c r="B6" s="33" t="s">
        <v>3</v>
      </c>
      <c r="C6" s="33" t="s">
        <v>4</v>
      </c>
      <c r="D6" s="33" t="s">
        <v>5</v>
      </c>
      <c r="E6" s="33" t="s">
        <v>6</v>
      </c>
      <c r="F6" s="33" t="s">
        <v>7</v>
      </c>
      <c r="G6" s="33" t="s">
        <v>8</v>
      </c>
      <c r="H6" s="33" t="s">
        <v>9</v>
      </c>
      <c r="I6" s="33" t="s">
        <v>10</v>
      </c>
      <c r="J6" s="33" t="s">
        <v>11</v>
      </c>
      <c r="K6" s="33" t="s">
        <v>12</v>
      </c>
      <c r="L6" s="33" t="s">
        <v>13</v>
      </c>
      <c r="M6" s="33" t="s">
        <v>14</v>
      </c>
      <c r="N6" s="33" t="s">
        <v>15</v>
      </c>
      <c r="O6" s="33" t="s">
        <v>16</v>
      </c>
      <c r="P6" s="3"/>
    </row>
    <row r="7" spans="1:16" ht="15" customHeight="1">
      <c r="A7" s="17" t="s">
        <v>17</v>
      </c>
      <c r="B7" s="19" t="s">
        <v>18</v>
      </c>
      <c r="C7" s="19" t="s">
        <v>19</v>
      </c>
      <c r="D7" s="6" t="s">
        <v>20</v>
      </c>
      <c r="E7" s="24" t="s">
        <v>21</v>
      </c>
      <c r="F7" s="7" t="s">
        <v>22</v>
      </c>
      <c r="G7" s="5"/>
      <c r="H7" s="5">
        <v>1</v>
      </c>
      <c r="I7" s="5">
        <v>1</v>
      </c>
      <c r="J7" s="5">
        <f t="shared" ref="J7:J70" si="0">+G7+H7-I7</f>
        <v>0</v>
      </c>
      <c r="K7" s="8">
        <v>600</v>
      </c>
      <c r="L7" s="8">
        <f>+G7*K7</f>
        <v>0</v>
      </c>
      <c r="M7" s="8">
        <f t="shared" ref="M7:M70" si="1">+H7*K7</f>
        <v>600</v>
      </c>
      <c r="N7" s="8">
        <f t="shared" ref="N7:N70" si="2">+I7*K7</f>
        <v>600</v>
      </c>
      <c r="O7" s="8">
        <f t="shared" ref="O7:O70" si="3">+L7+M7-N7</f>
        <v>0</v>
      </c>
    </row>
    <row r="8" spans="1:16" ht="15" customHeight="1">
      <c r="A8" s="17" t="s">
        <v>17</v>
      </c>
      <c r="B8" s="7" t="s">
        <v>23</v>
      </c>
      <c r="C8" s="7" t="s">
        <v>24</v>
      </c>
      <c r="D8" s="6" t="s">
        <v>25</v>
      </c>
      <c r="E8" s="24" t="s">
        <v>26</v>
      </c>
      <c r="F8" s="7" t="s">
        <v>27</v>
      </c>
      <c r="G8" s="5">
        <v>45</v>
      </c>
      <c r="H8" s="5"/>
      <c r="I8" s="5"/>
      <c r="J8" s="5">
        <f t="shared" si="0"/>
        <v>45</v>
      </c>
      <c r="K8" s="8">
        <v>188.56</v>
      </c>
      <c r="L8" s="8">
        <f t="shared" ref="L8:L71" si="4">+G8*K8</f>
        <v>8485.2000000000007</v>
      </c>
      <c r="M8" s="8">
        <f t="shared" si="1"/>
        <v>0</v>
      </c>
      <c r="N8" s="8">
        <f t="shared" si="2"/>
        <v>0</v>
      </c>
      <c r="O8" s="8">
        <f t="shared" si="3"/>
        <v>8485.2000000000007</v>
      </c>
    </row>
    <row r="9" spans="1:16" ht="15" customHeight="1">
      <c r="A9" s="17" t="s">
        <v>17</v>
      </c>
      <c r="B9" s="7" t="s">
        <v>23</v>
      </c>
      <c r="C9" s="7" t="s">
        <v>24</v>
      </c>
      <c r="D9" s="6" t="s">
        <v>25</v>
      </c>
      <c r="E9" s="24" t="s">
        <v>28</v>
      </c>
      <c r="F9" s="7" t="s">
        <v>27</v>
      </c>
      <c r="G9" s="5">
        <v>36</v>
      </c>
      <c r="H9" s="5"/>
      <c r="I9" s="5"/>
      <c r="J9" s="5">
        <f t="shared" si="0"/>
        <v>36</v>
      </c>
      <c r="K9" s="8">
        <v>283.89999999999998</v>
      </c>
      <c r="L9" s="8">
        <f t="shared" si="4"/>
        <v>10220.4</v>
      </c>
      <c r="M9" s="8">
        <f t="shared" si="1"/>
        <v>0</v>
      </c>
      <c r="N9" s="8">
        <f t="shared" si="2"/>
        <v>0</v>
      </c>
      <c r="O9" s="8">
        <f t="shared" si="3"/>
        <v>10220.4</v>
      </c>
    </row>
    <row r="10" spans="1:16" ht="15" customHeight="1">
      <c r="A10" s="17" t="s">
        <v>17</v>
      </c>
      <c r="B10" s="18" t="s">
        <v>29</v>
      </c>
      <c r="C10" s="18" t="s">
        <v>24</v>
      </c>
      <c r="D10" s="6" t="s">
        <v>30</v>
      </c>
      <c r="E10" s="24" t="s">
        <v>31</v>
      </c>
      <c r="F10" s="7" t="s">
        <v>22</v>
      </c>
      <c r="G10" s="5"/>
      <c r="H10" s="5">
        <v>1</v>
      </c>
      <c r="I10" s="5">
        <v>1</v>
      </c>
      <c r="J10" s="5">
        <f t="shared" si="0"/>
        <v>0</v>
      </c>
      <c r="K10" s="8">
        <v>4720</v>
      </c>
      <c r="L10" s="8">
        <f t="shared" si="4"/>
        <v>0</v>
      </c>
      <c r="M10" s="8">
        <f t="shared" si="1"/>
        <v>4720</v>
      </c>
      <c r="N10" s="8">
        <f t="shared" si="2"/>
        <v>4720</v>
      </c>
      <c r="O10" s="8">
        <f t="shared" si="3"/>
        <v>0</v>
      </c>
    </row>
    <row r="11" spans="1:16" ht="15" customHeight="1">
      <c r="A11" s="17" t="s">
        <v>17</v>
      </c>
      <c r="B11" s="18" t="s">
        <v>29</v>
      </c>
      <c r="C11" s="18" t="s">
        <v>24</v>
      </c>
      <c r="D11" s="6" t="s">
        <v>30</v>
      </c>
      <c r="E11" s="24" t="s">
        <v>32</v>
      </c>
      <c r="F11" s="7" t="s">
        <v>22</v>
      </c>
      <c r="G11" s="5">
        <v>0</v>
      </c>
      <c r="H11" s="5"/>
      <c r="I11" s="5"/>
      <c r="J11" s="5">
        <f t="shared" si="0"/>
        <v>0</v>
      </c>
      <c r="K11" s="8">
        <v>1215.5899999999999</v>
      </c>
      <c r="L11" s="8">
        <f t="shared" si="4"/>
        <v>0</v>
      </c>
      <c r="M11" s="8">
        <f t="shared" si="1"/>
        <v>0</v>
      </c>
      <c r="N11" s="8">
        <f t="shared" si="2"/>
        <v>0</v>
      </c>
      <c r="O11" s="8">
        <f t="shared" si="3"/>
        <v>0</v>
      </c>
    </row>
    <row r="12" spans="1:16" ht="15" customHeight="1">
      <c r="A12" s="17" t="s">
        <v>17</v>
      </c>
      <c r="B12" s="18" t="s">
        <v>29</v>
      </c>
      <c r="C12" s="18" t="s">
        <v>24</v>
      </c>
      <c r="D12" s="6" t="s">
        <v>30</v>
      </c>
      <c r="E12" s="24" t="s">
        <v>33</v>
      </c>
      <c r="F12" s="7" t="s">
        <v>22</v>
      </c>
      <c r="G12" s="5">
        <v>0</v>
      </c>
      <c r="H12" s="5"/>
      <c r="I12" s="5"/>
      <c r="J12" s="5">
        <f t="shared" si="0"/>
        <v>0</v>
      </c>
      <c r="K12" s="8">
        <v>1700.34</v>
      </c>
      <c r="L12" s="8">
        <f t="shared" si="4"/>
        <v>0</v>
      </c>
      <c r="M12" s="8">
        <f t="shared" si="1"/>
        <v>0</v>
      </c>
      <c r="N12" s="8">
        <f t="shared" si="2"/>
        <v>0</v>
      </c>
      <c r="O12" s="8">
        <f t="shared" si="3"/>
        <v>0</v>
      </c>
    </row>
    <row r="13" spans="1:16" ht="15" customHeight="1">
      <c r="A13" s="17" t="s">
        <v>17</v>
      </c>
      <c r="B13" s="18" t="s">
        <v>29</v>
      </c>
      <c r="C13" s="18" t="s">
        <v>24</v>
      </c>
      <c r="D13" s="6" t="s">
        <v>30</v>
      </c>
      <c r="E13" s="24" t="s">
        <v>34</v>
      </c>
      <c r="F13" s="7" t="s">
        <v>22</v>
      </c>
      <c r="G13" s="5">
        <v>0</v>
      </c>
      <c r="H13" s="5"/>
      <c r="I13" s="5"/>
      <c r="J13" s="5">
        <f t="shared" si="0"/>
        <v>0</v>
      </c>
      <c r="K13" s="8">
        <v>1102.24</v>
      </c>
      <c r="L13" s="8">
        <f t="shared" si="4"/>
        <v>0</v>
      </c>
      <c r="M13" s="8">
        <f t="shared" si="1"/>
        <v>0</v>
      </c>
      <c r="N13" s="8">
        <f t="shared" si="2"/>
        <v>0</v>
      </c>
      <c r="O13" s="8">
        <f t="shared" si="3"/>
        <v>0</v>
      </c>
    </row>
    <row r="14" spans="1:16" ht="15" customHeight="1">
      <c r="A14" s="17" t="s">
        <v>17</v>
      </c>
      <c r="B14" s="7" t="s">
        <v>35</v>
      </c>
      <c r="C14" s="7" t="s">
        <v>36</v>
      </c>
      <c r="D14" s="6" t="s">
        <v>37</v>
      </c>
      <c r="E14" s="24" t="s">
        <v>38</v>
      </c>
      <c r="F14" s="7" t="s">
        <v>22</v>
      </c>
      <c r="G14" s="5"/>
      <c r="H14" s="5">
        <v>100</v>
      </c>
      <c r="I14" s="5">
        <v>100</v>
      </c>
      <c r="J14" s="5">
        <f t="shared" si="0"/>
        <v>0</v>
      </c>
      <c r="K14" s="8">
        <v>40</v>
      </c>
      <c r="L14" s="8">
        <f t="shared" si="4"/>
        <v>0</v>
      </c>
      <c r="M14" s="8">
        <f t="shared" si="1"/>
        <v>4000</v>
      </c>
      <c r="N14" s="8">
        <f t="shared" si="2"/>
        <v>4000</v>
      </c>
      <c r="O14" s="8">
        <f t="shared" si="3"/>
        <v>0</v>
      </c>
    </row>
    <row r="15" spans="1:16" ht="15" customHeight="1">
      <c r="A15" s="17" t="s">
        <v>39</v>
      </c>
      <c r="B15" s="7" t="s">
        <v>35</v>
      </c>
      <c r="C15" s="7" t="s">
        <v>36</v>
      </c>
      <c r="D15" s="6" t="s">
        <v>37</v>
      </c>
      <c r="E15" s="24" t="s">
        <v>40</v>
      </c>
      <c r="F15" s="7" t="s">
        <v>22</v>
      </c>
      <c r="G15" s="5"/>
      <c r="H15" s="5">
        <v>50</v>
      </c>
      <c r="I15" s="5">
        <v>50</v>
      </c>
      <c r="J15" s="5">
        <f t="shared" si="0"/>
        <v>0</v>
      </c>
      <c r="K15" s="8">
        <v>65</v>
      </c>
      <c r="L15" s="8">
        <f t="shared" si="4"/>
        <v>0</v>
      </c>
      <c r="M15" s="8">
        <f t="shared" si="1"/>
        <v>3250</v>
      </c>
      <c r="N15" s="8">
        <f t="shared" si="2"/>
        <v>3250</v>
      </c>
      <c r="O15" s="8">
        <f t="shared" si="3"/>
        <v>0</v>
      </c>
    </row>
    <row r="16" spans="1:16">
      <c r="A16" s="17" t="s">
        <v>39</v>
      </c>
      <c r="B16" s="7" t="s">
        <v>41</v>
      </c>
      <c r="C16" s="7" t="s">
        <v>24</v>
      </c>
      <c r="D16" s="6" t="s">
        <v>42</v>
      </c>
      <c r="E16" s="24" t="s">
        <v>43</v>
      </c>
      <c r="F16" s="7" t="s">
        <v>27</v>
      </c>
      <c r="G16" s="5">
        <v>10</v>
      </c>
      <c r="H16" s="5"/>
      <c r="I16" s="5"/>
      <c r="J16" s="5">
        <f t="shared" si="0"/>
        <v>10</v>
      </c>
      <c r="K16" s="8">
        <v>259.52999999999997</v>
      </c>
      <c r="L16" s="8">
        <f t="shared" si="4"/>
        <v>2595.2999999999997</v>
      </c>
      <c r="M16" s="8">
        <f t="shared" si="1"/>
        <v>0</v>
      </c>
      <c r="N16" s="8">
        <f t="shared" si="2"/>
        <v>0</v>
      </c>
      <c r="O16" s="8">
        <f t="shared" si="3"/>
        <v>2595.2999999999997</v>
      </c>
    </row>
    <row r="17" spans="1:15">
      <c r="A17" s="17" t="s">
        <v>44</v>
      </c>
      <c r="B17" s="7" t="s">
        <v>41</v>
      </c>
      <c r="C17" s="7" t="s">
        <v>24</v>
      </c>
      <c r="D17" s="6" t="s">
        <v>42</v>
      </c>
      <c r="E17" s="24" t="s">
        <v>45</v>
      </c>
      <c r="F17" s="7" t="s">
        <v>22</v>
      </c>
      <c r="G17" s="5">
        <v>0</v>
      </c>
      <c r="H17" s="5"/>
      <c r="I17" s="5"/>
      <c r="J17" s="5">
        <f t="shared" si="0"/>
        <v>0</v>
      </c>
      <c r="K17" s="8">
        <v>523</v>
      </c>
      <c r="L17" s="8">
        <f t="shared" si="4"/>
        <v>0</v>
      </c>
      <c r="M17" s="8">
        <f t="shared" si="1"/>
        <v>0</v>
      </c>
      <c r="N17" s="8">
        <f t="shared" si="2"/>
        <v>0</v>
      </c>
      <c r="O17" s="8">
        <f t="shared" si="3"/>
        <v>0</v>
      </c>
    </row>
    <row r="18" spans="1:15">
      <c r="A18" s="17" t="s">
        <v>44</v>
      </c>
      <c r="B18" s="7" t="s">
        <v>41</v>
      </c>
      <c r="C18" s="7" t="s">
        <v>24</v>
      </c>
      <c r="D18" s="6" t="s">
        <v>42</v>
      </c>
      <c r="E18" s="24" t="s">
        <v>46</v>
      </c>
      <c r="F18" s="7" t="s">
        <v>22</v>
      </c>
      <c r="G18" s="5">
        <v>0</v>
      </c>
      <c r="H18" s="5"/>
      <c r="I18" s="5"/>
      <c r="J18" s="5">
        <f t="shared" si="0"/>
        <v>0</v>
      </c>
      <c r="K18" s="8">
        <v>241</v>
      </c>
      <c r="L18" s="8">
        <f t="shared" si="4"/>
        <v>0</v>
      </c>
      <c r="M18" s="8">
        <f t="shared" si="1"/>
        <v>0</v>
      </c>
      <c r="N18" s="8">
        <f t="shared" si="2"/>
        <v>0</v>
      </c>
      <c r="O18" s="8">
        <f t="shared" si="3"/>
        <v>0</v>
      </c>
    </row>
    <row r="19" spans="1:15">
      <c r="A19" s="17" t="s">
        <v>44</v>
      </c>
      <c r="B19" s="7" t="s">
        <v>23</v>
      </c>
      <c r="C19" s="7" t="s">
        <v>24</v>
      </c>
      <c r="D19" s="6" t="s">
        <v>25</v>
      </c>
      <c r="E19" s="24" t="s">
        <v>47</v>
      </c>
      <c r="F19" s="7" t="s">
        <v>27</v>
      </c>
      <c r="G19" s="5">
        <v>10</v>
      </c>
      <c r="H19" s="5"/>
      <c r="I19" s="5"/>
      <c r="J19" s="5">
        <f t="shared" si="0"/>
        <v>10</v>
      </c>
      <c r="K19" s="8">
        <v>1740</v>
      </c>
      <c r="L19" s="8">
        <f t="shared" si="4"/>
        <v>17400</v>
      </c>
      <c r="M19" s="8">
        <f t="shared" si="1"/>
        <v>0</v>
      </c>
      <c r="N19" s="8">
        <f t="shared" si="2"/>
        <v>0</v>
      </c>
      <c r="O19" s="8">
        <f t="shared" si="3"/>
        <v>17400</v>
      </c>
    </row>
    <row r="20" spans="1:15">
      <c r="A20" s="17" t="s">
        <v>48</v>
      </c>
      <c r="B20" s="7" t="s">
        <v>49</v>
      </c>
      <c r="C20" s="7" t="s">
        <v>24</v>
      </c>
      <c r="D20" s="21" t="s">
        <v>50</v>
      </c>
      <c r="E20" s="10" t="s">
        <v>51</v>
      </c>
      <c r="F20" s="7" t="s">
        <v>52</v>
      </c>
      <c r="G20" s="5">
        <v>38</v>
      </c>
      <c r="H20" s="5">
        <v>0</v>
      </c>
      <c r="I20" s="5">
        <v>38</v>
      </c>
      <c r="J20" s="5">
        <f t="shared" si="0"/>
        <v>0</v>
      </c>
      <c r="K20" s="8">
        <v>150</v>
      </c>
      <c r="L20" s="8">
        <f t="shared" si="4"/>
        <v>5700</v>
      </c>
      <c r="M20" s="8">
        <f t="shared" si="1"/>
        <v>0</v>
      </c>
      <c r="N20" s="8">
        <f t="shared" si="2"/>
        <v>5700</v>
      </c>
      <c r="O20" s="8">
        <f t="shared" si="3"/>
        <v>0</v>
      </c>
    </row>
    <row r="21" spans="1:15">
      <c r="A21" s="17" t="s">
        <v>44</v>
      </c>
      <c r="B21" s="7" t="s">
        <v>41</v>
      </c>
      <c r="C21" s="7" t="s">
        <v>24</v>
      </c>
      <c r="D21" s="6" t="s">
        <v>42</v>
      </c>
      <c r="E21" s="24" t="s">
        <v>53</v>
      </c>
      <c r="F21" s="7" t="s">
        <v>27</v>
      </c>
      <c r="G21" s="5">
        <v>20</v>
      </c>
      <c r="H21" s="5"/>
      <c r="I21" s="5"/>
      <c r="J21" s="5">
        <f t="shared" si="0"/>
        <v>20</v>
      </c>
      <c r="K21" s="8">
        <v>18.54</v>
      </c>
      <c r="L21" s="8">
        <f t="shared" si="4"/>
        <v>370.79999999999995</v>
      </c>
      <c r="M21" s="8">
        <f t="shared" si="1"/>
        <v>0</v>
      </c>
      <c r="N21" s="8">
        <f t="shared" si="2"/>
        <v>0</v>
      </c>
      <c r="O21" s="8">
        <f t="shared" si="3"/>
        <v>370.79999999999995</v>
      </c>
    </row>
    <row r="22" spans="1:15">
      <c r="A22" s="17" t="s">
        <v>44</v>
      </c>
      <c r="B22" s="7" t="s">
        <v>54</v>
      </c>
      <c r="C22" s="7" t="s">
        <v>24</v>
      </c>
      <c r="D22" s="6" t="s">
        <v>55</v>
      </c>
      <c r="E22" s="24" t="s">
        <v>56</v>
      </c>
      <c r="F22" s="7" t="s">
        <v>57</v>
      </c>
      <c r="G22" s="5">
        <v>24</v>
      </c>
      <c r="H22" s="5"/>
      <c r="I22" s="5">
        <v>2</v>
      </c>
      <c r="J22" s="5">
        <f t="shared" si="0"/>
        <v>22</v>
      </c>
      <c r="K22" s="8">
        <v>150</v>
      </c>
      <c r="L22" s="8">
        <f t="shared" si="4"/>
        <v>3600</v>
      </c>
      <c r="M22" s="8">
        <f t="shared" si="1"/>
        <v>0</v>
      </c>
      <c r="N22" s="8">
        <f t="shared" si="2"/>
        <v>300</v>
      </c>
      <c r="O22" s="8">
        <f t="shared" si="3"/>
        <v>3300</v>
      </c>
    </row>
    <row r="23" spans="1:15">
      <c r="A23" s="17" t="s">
        <v>44</v>
      </c>
      <c r="B23" s="7" t="s">
        <v>58</v>
      </c>
      <c r="C23" s="7" t="s">
        <v>24</v>
      </c>
      <c r="D23" s="6" t="s">
        <v>59</v>
      </c>
      <c r="E23" s="24" t="s">
        <v>60</v>
      </c>
      <c r="F23" s="7" t="s">
        <v>61</v>
      </c>
      <c r="G23" s="5">
        <v>80</v>
      </c>
      <c r="H23" s="5"/>
      <c r="I23" s="5">
        <f>2+4+3+1+1+4+2</f>
        <v>17</v>
      </c>
      <c r="J23" s="5">
        <f t="shared" si="0"/>
        <v>63</v>
      </c>
      <c r="K23" s="8">
        <v>360</v>
      </c>
      <c r="L23" s="8">
        <f t="shared" si="4"/>
        <v>28800</v>
      </c>
      <c r="M23" s="8">
        <f t="shared" si="1"/>
        <v>0</v>
      </c>
      <c r="N23" s="8">
        <f t="shared" si="2"/>
        <v>6120</v>
      </c>
      <c r="O23" s="8">
        <f t="shared" si="3"/>
        <v>22680</v>
      </c>
    </row>
    <row r="24" spans="1:15">
      <c r="A24" s="17" t="s">
        <v>44</v>
      </c>
      <c r="B24" s="19" t="s">
        <v>18</v>
      </c>
      <c r="C24" s="19" t="s">
        <v>19</v>
      </c>
      <c r="D24" s="6" t="s">
        <v>20</v>
      </c>
      <c r="E24" s="24" t="s">
        <v>62</v>
      </c>
      <c r="F24" s="7" t="s">
        <v>22</v>
      </c>
      <c r="G24" s="5"/>
      <c r="H24" s="5">
        <v>2</v>
      </c>
      <c r="I24" s="5">
        <v>2</v>
      </c>
      <c r="J24" s="5">
        <f t="shared" si="0"/>
        <v>0</v>
      </c>
      <c r="K24" s="8">
        <v>2475</v>
      </c>
      <c r="L24" s="8">
        <f t="shared" si="4"/>
        <v>0</v>
      </c>
      <c r="M24" s="8">
        <f t="shared" si="1"/>
        <v>4950</v>
      </c>
      <c r="N24" s="8">
        <f t="shared" si="2"/>
        <v>4950</v>
      </c>
      <c r="O24" s="8">
        <f t="shared" si="3"/>
        <v>0</v>
      </c>
    </row>
    <row r="25" spans="1:15">
      <c r="A25" s="17" t="s">
        <v>44</v>
      </c>
      <c r="B25" s="7" t="s">
        <v>58</v>
      </c>
      <c r="C25" s="7" t="s">
        <v>24</v>
      </c>
      <c r="D25" s="6" t="s">
        <v>59</v>
      </c>
      <c r="E25" s="24" t="s">
        <v>63</v>
      </c>
      <c r="F25" s="7" t="s">
        <v>64</v>
      </c>
      <c r="G25" s="5">
        <v>80</v>
      </c>
      <c r="H25" s="5"/>
      <c r="I25" s="5">
        <v>3</v>
      </c>
      <c r="J25" s="5">
        <f t="shared" si="0"/>
        <v>77</v>
      </c>
      <c r="K25" s="8">
        <v>125</v>
      </c>
      <c r="L25" s="8">
        <f t="shared" si="4"/>
        <v>10000</v>
      </c>
      <c r="M25" s="8">
        <f t="shared" si="1"/>
        <v>0</v>
      </c>
      <c r="N25" s="8">
        <f t="shared" si="2"/>
        <v>375</v>
      </c>
      <c r="O25" s="8">
        <f t="shared" si="3"/>
        <v>9625</v>
      </c>
    </row>
    <row r="26" spans="1:15">
      <c r="A26" s="17" t="s">
        <v>44</v>
      </c>
      <c r="B26" s="7" t="s">
        <v>58</v>
      </c>
      <c r="C26" s="7" t="s">
        <v>24</v>
      </c>
      <c r="D26" s="6" t="s">
        <v>59</v>
      </c>
      <c r="E26" s="24" t="s">
        <v>65</v>
      </c>
      <c r="F26" s="7" t="s">
        <v>27</v>
      </c>
      <c r="G26" s="5">
        <v>30</v>
      </c>
      <c r="H26" s="5">
        <v>100</v>
      </c>
      <c r="I26" s="5">
        <f>12+12+4+2+20</f>
        <v>50</v>
      </c>
      <c r="J26" s="5">
        <f t="shared" si="0"/>
        <v>80</v>
      </c>
      <c r="K26" s="8">
        <v>85</v>
      </c>
      <c r="L26" s="8">
        <f t="shared" si="4"/>
        <v>2550</v>
      </c>
      <c r="M26" s="8">
        <f t="shared" si="1"/>
        <v>8500</v>
      </c>
      <c r="N26" s="8">
        <f t="shared" si="2"/>
        <v>4250</v>
      </c>
      <c r="O26" s="8">
        <f t="shared" si="3"/>
        <v>6800</v>
      </c>
    </row>
    <row r="27" spans="1:15">
      <c r="A27" s="17" t="s">
        <v>44</v>
      </c>
      <c r="B27" s="7" t="s">
        <v>23</v>
      </c>
      <c r="C27" s="7" t="s">
        <v>24</v>
      </c>
      <c r="D27" s="6" t="s">
        <v>25</v>
      </c>
      <c r="E27" s="24" t="s">
        <v>66</v>
      </c>
      <c r="F27" s="7" t="s">
        <v>27</v>
      </c>
      <c r="G27" s="5">
        <v>20</v>
      </c>
      <c r="H27" s="5"/>
      <c r="I27" s="5"/>
      <c r="J27" s="5">
        <f t="shared" si="0"/>
        <v>20</v>
      </c>
      <c r="K27" s="8">
        <v>250</v>
      </c>
      <c r="L27" s="8">
        <f t="shared" si="4"/>
        <v>5000</v>
      </c>
      <c r="M27" s="8">
        <f t="shared" si="1"/>
        <v>0</v>
      </c>
      <c r="N27" s="8">
        <f t="shared" si="2"/>
        <v>0</v>
      </c>
      <c r="O27" s="8">
        <f t="shared" si="3"/>
        <v>5000</v>
      </c>
    </row>
    <row r="28" spans="1:15">
      <c r="A28" s="17" t="s">
        <v>44</v>
      </c>
      <c r="B28" s="7" t="s">
        <v>23</v>
      </c>
      <c r="C28" s="7" t="s">
        <v>24</v>
      </c>
      <c r="D28" s="6" t="s">
        <v>25</v>
      </c>
      <c r="E28" s="24" t="s">
        <v>67</v>
      </c>
      <c r="F28" s="7" t="s">
        <v>27</v>
      </c>
      <c r="G28" s="5">
        <v>0</v>
      </c>
      <c r="H28" s="5"/>
      <c r="I28" s="5"/>
      <c r="J28" s="5">
        <f t="shared" si="0"/>
        <v>0</v>
      </c>
      <c r="K28" s="8">
        <v>5525</v>
      </c>
      <c r="L28" s="8">
        <f t="shared" si="4"/>
        <v>0</v>
      </c>
      <c r="M28" s="8">
        <f t="shared" si="1"/>
        <v>0</v>
      </c>
      <c r="N28" s="8">
        <f t="shared" si="2"/>
        <v>0</v>
      </c>
      <c r="O28" s="8">
        <f t="shared" si="3"/>
        <v>0</v>
      </c>
    </row>
    <row r="29" spans="1:15">
      <c r="A29" s="17" t="s">
        <v>44</v>
      </c>
      <c r="B29" s="7" t="s">
        <v>23</v>
      </c>
      <c r="C29" s="7" t="s">
        <v>24</v>
      </c>
      <c r="D29" s="6" t="s">
        <v>25</v>
      </c>
      <c r="E29" s="24" t="s">
        <v>68</v>
      </c>
      <c r="F29" s="7" t="s">
        <v>27</v>
      </c>
      <c r="G29" s="5">
        <v>0</v>
      </c>
      <c r="H29" s="5">
        <v>4</v>
      </c>
      <c r="I29" s="5">
        <v>4</v>
      </c>
      <c r="J29" s="5">
        <f t="shared" si="0"/>
        <v>0</v>
      </c>
      <c r="K29" s="8">
        <v>2900</v>
      </c>
      <c r="L29" s="8">
        <f t="shared" si="4"/>
        <v>0</v>
      </c>
      <c r="M29" s="8">
        <f t="shared" si="1"/>
        <v>11600</v>
      </c>
      <c r="N29" s="8">
        <f t="shared" si="2"/>
        <v>11600</v>
      </c>
      <c r="O29" s="8">
        <f t="shared" si="3"/>
        <v>0</v>
      </c>
    </row>
    <row r="30" spans="1:15">
      <c r="A30" s="17" t="s">
        <v>44</v>
      </c>
      <c r="B30" s="7" t="s">
        <v>69</v>
      </c>
      <c r="C30" s="7"/>
      <c r="D30" s="6" t="s">
        <v>70</v>
      </c>
      <c r="E30" s="24" t="s">
        <v>71</v>
      </c>
      <c r="F30" s="7" t="s">
        <v>22</v>
      </c>
      <c r="G30" s="5">
        <v>13</v>
      </c>
      <c r="H30" s="5"/>
      <c r="I30" s="5">
        <v>1</v>
      </c>
      <c r="J30" s="5">
        <f t="shared" si="0"/>
        <v>12</v>
      </c>
      <c r="K30" s="8">
        <v>524.13</v>
      </c>
      <c r="L30" s="8">
        <f t="shared" si="4"/>
        <v>6813.69</v>
      </c>
      <c r="M30" s="8">
        <f t="shared" si="1"/>
        <v>0</v>
      </c>
      <c r="N30" s="8">
        <f t="shared" si="2"/>
        <v>524.13</v>
      </c>
      <c r="O30" s="8">
        <f t="shared" si="3"/>
        <v>6289.5599999999995</v>
      </c>
    </row>
    <row r="31" spans="1:15">
      <c r="A31" s="17" t="s">
        <v>44</v>
      </c>
      <c r="B31" s="7" t="s">
        <v>69</v>
      </c>
      <c r="C31" s="7"/>
      <c r="D31" s="6" t="s">
        <v>70</v>
      </c>
      <c r="E31" s="24" t="s">
        <v>72</v>
      </c>
      <c r="F31" s="7" t="s">
        <v>22</v>
      </c>
      <c r="G31" s="5">
        <v>14</v>
      </c>
      <c r="H31" s="5"/>
      <c r="I31" s="5">
        <f>1+4+2+1</f>
        <v>8</v>
      </c>
      <c r="J31" s="5">
        <f t="shared" si="0"/>
        <v>6</v>
      </c>
      <c r="K31" s="8">
        <v>404.24</v>
      </c>
      <c r="L31" s="8">
        <f t="shared" si="4"/>
        <v>5659.3600000000006</v>
      </c>
      <c r="M31" s="8">
        <f t="shared" si="1"/>
        <v>0</v>
      </c>
      <c r="N31" s="8">
        <f t="shared" si="2"/>
        <v>3233.92</v>
      </c>
      <c r="O31" s="8">
        <f t="shared" si="3"/>
        <v>2425.4400000000005</v>
      </c>
    </row>
    <row r="32" spans="1:15">
      <c r="A32" s="17" t="s">
        <v>44</v>
      </c>
      <c r="B32" s="7" t="s">
        <v>58</v>
      </c>
      <c r="C32" s="7" t="s">
        <v>24</v>
      </c>
      <c r="D32" s="6" t="s">
        <v>59</v>
      </c>
      <c r="E32" s="24" t="s">
        <v>73</v>
      </c>
      <c r="F32" s="7" t="s">
        <v>22</v>
      </c>
      <c r="G32" s="5">
        <v>0</v>
      </c>
      <c r="H32" s="5"/>
      <c r="I32" s="5"/>
      <c r="J32" s="5">
        <f t="shared" si="0"/>
        <v>0</v>
      </c>
      <c r="K32" s="8">
        <v>9000</v>
      </c>
      <c r="L32" s="8">
        <f t="shared" si="4"/>
        <v>0</v>
      </c>
      <c r="M32" s="8">
        <f t="shared" si="1"/>
        <v>0</v>
      </c>
      <c r="N32" s="8">
        <f t="shared" si="2"/>
        <v>0</v>
      </c>
      <c r="O32" s="8">
        <f t="shared" si="3"/>
        <v>0</v>
      </c>
    </row>
    <row r="33" spans="1:15">
      <c r="A33" s="17" t="s">
        <v>44</v>
      </c>
      <c r="B33" s="7" t="s">
        <v>74</v>
      </c>
      <c r="C33" s="7" t="s">
        <v>24</v>
      </c>
      <c r="D33" s="6" t="s">
        <v>59</v>
      </c>
      <c r="E33" s="24" t="s">
        <v>75</v>
      </c>
      <c r="F33" s="7" t="s">
        <v>76</v>
      </c>
      <c r="G33" s="5">
        <v>0</v>
      </c>
      <c r="H33" s="5">
        <f>50+2</f>
        <v>52</v>
      </c>
      <c r="I33" s="5">
        <f>2+15+10</f>
        <v>27</v>
      </c>
      <c r="J33" s="5">
        <f t="shared" si="0"/>
        <v>25</v>
      </c>
      <c r="K33" s="8">
        <v>210</v>
      </c>
      <c r="L33" s="8">
        <f t="shared" si="4"/>
        <v>0</v>
      </c>
      <c r="M33" s="8">
        <f t="shared" si="1"/>
        <v>10920</v>
      </c>
      <c r="N33" s="8">
        <f t="shared" si="2"/>
        <v>5670</v>
      </c>
      <c r="O33" s="8">
        <f t="shared" si="3"/>
        <v>5250</v>
      </c>
    </row>
    <row r="34" spans="1:15">
      <c r="A34" s="17" t="s">
        <v>44</v>
      </c>
      <c r="B34" s="7" t="s">
        <v>49</v>
      </c>
      <c r="C34" s="7" t="s">
        <v>24</v>
      </c>
      <c r="D34" s="6" t="s">
        <v>50</v>
      </c>
      <c r="E34" s="24" t="s">
        <v>77</v>
      </c>
      <c r="F34" s="7" t="s">
        <v>78</v>
      </c>
      <c r="G34" s="5">
        <v>2</v>
      </c>
      <c r="H34" s="5"/>
      <c r="I34" s="5">
        <v>2</v>
      </c>
      <c r="J34" s="5">
        <f t="shared" si="0"/>
        <v>0</v>
      </c>
      <c r="K34" s="8">
        <v>169.8</v>
      </c>
      <c r="L34" s="8">
        <f t="shared" si="4"/>
        <v>339.6</v>
      </c>
      <c r="M34" s="8">
        <f t="shared" si="1"/>
        <v>0</v>
      </c>
      <c r="N34" s="8">
        <f t="shared" si="2"/>
        <v>339.6</v>
      </c>
      <c r="O34" s="8">
        <f t="shared" si="3"/>
        <v>0</v>
      </c>
    </row>
    <row r="35" spans="1:15">
      <c r="A35" s="17" t="s">
        <v>44</v>
      </c>
      <c r="B35" s="7" t="s">
        <v>49</v>
      </c>
      <c r="C35" s="7" t="s">
        <v>24</v>
      </c>
      <c r="D35" s="6" t="s">
        <v>50</v>
      </c>
      <c r="E35" s="24" t="s">
        <v>79</v>
      </c>
      <c r="F35" s="7" t="s">
        <v>78</v>
      </c>
      <c r="G35" s="5">
        <v>0</v>
      </c>
      <c r="H35" s="5"/>
      <c r="I35" s="5"/>
      <c r="J35" s="5">
        <f t="shared" si="0"/>
        <v>0</v>
      </c>
      <c r="K35" s="8">
        <v>139.69999999999999</v>
      </c>
      <c r="L35" s="8">
        <f t="shared" si="4"/>
        <v>0</v>
      </c>
      <c r="M35" s="8">
        <f t="shared" si="1"/>
        <v>0</v>
      </c>
      <c r="N35" s="8">
        <f t="shared" si="2"/>
        <v>0</v>
      </c>
      <c r="O35" s="8">
        <f t="shared" si="3"/>
        <v>0</v>
      </c>
    </row>
    <row r="36" spans="1:15">
      <c r="A36" s="17" t="s">
        <v>44</v>
      </c>
      <c r="B36" s="7" t="s">
        <v>23</v>
      </c>
      <c r="C36" s="7" t="s">
        <v>24</v>
      </c>
      <c r="D36" s="6" t="s">
        <v>25</v>
      </c>
      <c r="E36" s="24" t="s">
        <v>80</v>
      </c>
      <c r="F36" s="7" t="s">
        <v>27</v>
      </c>
      <c r="G36" s="5">
        <v>10</v>
      </c>
      <c r="H36" s="5"/>
      <c r="I36" s="5">
        <f>1+9</f>
        <v>10</v>
      </c>
      <c r="J36" s="5">
        <f t="shared" si="0"/>
        <v>0</v>
      </c>
      <c r="K36" s="8">
        <v>185.38</v>
      </c>
      <c r="L36" s="8">
        <f t="shared" si="4"/>
        <v>1853.8</v>
      </c>
      <c r="M36" s="8">
        <f t="shared" si="1"/>
        <v>0</v>
      </c>
      <c r="N36" s="8">
        <f t="shared" si="2"/>
        <v>1853.8</v>
      </c>
      <c r="O36" s="8">
        <f t="shared" si="3"/>
        <v>0</v>
      </c>
    </row>
    <row r="37" spans="1:15">
      <c r="A37" s="17" t="s">
        <v>44</v>
      </c>
      <c r="B37" s="19" t="s">
        <v>18</v>
      </c>
      <c r="C37" s="19" t="s">
        <v>19</v>
      </c>
      <c r="D37" s="6" t="s">
        <v>20</v>
      </c>
      <c r="E37" s="24" t="s">
        <v>81</v>
      </c>
      <c r="F37" s="7" t="s">
        <v>27</v>
      </c>
      <c r="G37" s="5">
        <v>0</v>
      </c>
      <c r="H37" s="5">
        <v>4</v>
      </c>
      <c r="I37" s="5">
        <v>4</v>
      </c>
      <c r="J37" s="5">
        <f t="shared" si="0"/>
        <v>0</v>
      </c>
      <c r="K37" s="8">
        <v>3500</v>
      </c>
      <c r="L37" s="8">
        <f t="shared" si="4"/>
        <v>0</v>
      </c>
      <c r="M37" s="8">
        <f t="shared" si="1"/>
        <v>14000</v>
      </c>
      <c r="N37" s="8">
        <f t="shared" si="2"/>
        <v>14000</v>
      </c>
      <c r="O37" s="8">
        <f t="shared" si="3"/>
        <v>0</v>
      </c>
    </row>
    <row r="38" spans="1:15">
      <c r="A38" s="17" t="s">
        <v>44</v>
      </c>
      <c r="B38" s="19" t="s">
        <v>18</v>
      </c>
      <c r="C38" s="19" t="s">
        <v>19</v>
      </c>
      <c r="D38" s="6" t="s">
        <v>20</v>
      </c>
      <c r="E38" s="24" t="s">
        <v>82</v>
      </c>
      <c r="F38" s="7" t="s">
        <v>27</v>
      </c>
      <c r="G38" s="5">
        <v>0</v>
      </c>
      <c r="H38" s="5">
        <v>2</v>
      </c>
      <c r="I38" s="5">
        <v>2</v>
      </c>
      <c r="J38" s="5">
        <f t="shared" si="0"/>
        <v>0</v>
      </c>
      <c r="K38" s="8">
        <v>4000</v>
      </c>
      <c r="L38" s="8">
        <f t="shared" si="4"/>
        <v>0</v>
      </c>
      <c r="M38" s="8">
        <f t="shared" si="1"/>
        <v>8000</v>
      </c>
      <c r="N38" s="8">
        <f t="shared" si="2"/>
        <v>8000</v>
      </c>
      <c r="O38" s="8">
        <f t="shared" si="3"/>
        <v>0</v>
      </c>
    </row>
    <row r="39" spans="1:15">
      <c r="A39" s="17" t="s">
        <v>44</v>
      </c>
      <c r="B39" s="19" t="s">
        <v>18</v>
      </c>
      <c r="C39" s="19" t="s">
        <v>19</v>
      </c>
      <c r="D39" s="6" t="s">
        <v>20</v>
      </c>
      <c r="E39" s="24" t="s">
        <v>83</v>
      </c>
      <c r="F39" s="7" t="s">
        <v>27</v>
      </c>
      <c r="G39" s="5">
        <v>0</v>
      </c>
      <c r="H39" s="5">
        <v>4</v>
      </c>
      <c r="I39" s="5">
        <v>4</v>
      </c>
      <c r="J39" s="5">
        <f t="shared" si="0"/>
        <v>0</v>
      </c>
      <c r="K39" s="8">
        <v>4000</v>
      </c>
      <c r="L39" s="8">
        <f t="shared" si="4"/>
        <v>0</v>
      </c>
      <c r="M39" s="8">
        <f t="shared" si="1"/>
        <v>16000</v>
      </c>
      <c r="N39" s="8">
        <f t="shared" si="2"/>
        <v>16000</v>
      </c>
      <c r="O39" s="8">
        <f t="shared" si="3"/>
        <v>0</v>
      </c>
    </row>
    <row r="40" spans="1:15">
      <c r="A40" s="17" t="s">
        <v>44</v>
      </c>
      <c r="B40" s="7" t="s">
        <v>74</v>
      </c>
      <c r="C40" s="7" t="s">
        <v>24</v>
      </c>
      <c r="D40" s="6" t="s">
        <v>84</v>
      </c>
      <c r="E40" s="24" t="s">
        <v>85</v>
      </c>
      <c r="F40" s="7" t="s">
        <v>27</v>
      </c>
      <c r="G40" s="5">
        <v>5</v>
      </c>
      <c r="H40" s="5"/>
      <c r="I40" s="5">
        <f>1+1+1</f>
        <v>3</v>
      </c>
      <c r="J40" s="5">
        <f t="shared" si="0"/>
        <v>2</v>
      </c>
      <c r="K40" s="8">
        <v>468</v>
      </c>
      <c r="L40" s="8">
        <f t="shared" si="4"/>
        <v>2340</v>
      </c>
      <c r="M40" s="8">
        <f t="shared" si="1"/>
        <v>0</v>
      </c>
      <c r="N40" s="8">
        <f t="shared" si="2"/>
        <v>1404</v>
      </c>
      <c r="O40" s="8">
        <f t="shared" si="3"/>
        <v>936</v>
      </c>
    </row>
    <row r="41" spans="1:15">
      <c r="A41" s="17" t="s">
        <v>44</v>
      </c>
      <c r="B41" s="7" t="s">
        <v>69</v>
      </c>
      <c r="C41" s="7"/>
      <c r="D41" s="6" t="s">
        <v>70</v>
      </c>
      <c r="E41" s="24" t="s">
        <v>86</v>
      </c>
      <c r="F41" s="7" t="s">
        <v>87</v>
      </c>
      <c r="G41" s="5">
        <v>0</v>
      </c>
      <c r="H41" s="5"/>
      <c r="I41" s="5"/>
      <c r="J41" s="5">
        <f t="shared" si="0"/>
        <v>0</v>
      </c>
      <c r="K41" s="8">
        <v>19</v>
      </c>
      <c r="L41" s="8">
        <f t="shared" si="4"/>
        <v>0</v>
      </c>
      <c r="M41" s="8">
        <f t="shared" si="1"/>
        <v>0</v>
      </c>
      <c r="N41" s="8">
        <f t="shared" si="2"/>
        <v>0</v>
      </c>
      <c r="O41" s="8">
        <f t="shared" si="3"/>
        <v>0</v>
      </c>
    </row>
    <row r="42" spans="1:15">
      <c r="A42" s="17" t="s">
        <v>44</v>
      </c>
      <c r="B42" s="7" t="s">
        <v>88</v>
      </c>
      <c r="C42" s="7" t="s">
        <v>24</v>
      </c>
      <c r="D42" s="6" t="s">
        <v>25</v>
      </c>
      <c r="E42" s="24" t="s">
        <v>89</v>
      </c>
      <c r="F42" s="7" t="s">
        <v>22</v>
      </c>
      <c r="G42" s="5">
        <v>0</v>
      </c>
      <c r="H42" s="5">
        <v>1</v>
      </c>
      <c r="I42" s="5">
        <v>1</v>
      </c>
      <c r="J42" s="5">
        <f t="shared" si="0"/>
        <v>0</v>
      </c>
      <c r="K42" s="8">
        <v>13800</v>
      </c>
      <c r="L42" s="8">
        <f t="shared" si="4"/>
        <v>0</v>
      </c>
      <c r="M42" s="8">
        <f t="shared" si="1"/>
        <v>13800</v>
      </c>
      <c r="N42" s="8">
        <f t="shared" si="2"/>
        <v>13800</v>
      </c>
      <c r="O42" s="8">
        <f t="shared" si="3"/>
        <v>0</v>
      </c>
    </row>
    <row r="43" spans="1:15">
      <c r="A43" s="17" t="s">
        <v>44</v>
      </c>
      <c r="B43" s="7" t="s">
        <v>23</v>
      </c>
      <c r="C43" s="7" t="s">
        <v>24</v>
      </c>
      <c r="D43" s="6" t="s">
        <v>25</v>
      </c>
      <c r="E43" s="24" t="s">
        <v>90</v>
      </c>
      <c r="F43" s="7" t="s">
        <v>27</v>
      </c>
      <c r="G43" s="5">
        <v>0</v>
      </c>
      <c r="H43" s="5">
        <v>4</v>
      </c>
      <c r="I43" s="5">
        <v>4</v>
      </c>
      <c r="J43" s="5">
        <f t="shared" si="0"/>
        <v>0</v>
      </c>
      <c r="K43" s="8">
        <v>1800</v>
      </c>
      <c r="L43" s="8">
        <f t="shared" si="4"/>
        <v>0</v>
      </c>
      <c r="M43" s="8">
        <f t="shared" si="1"/>
        <v>7200</v>
      </c>
      <c r="N43" s="8">
        <f t="shared" si="2"/>
        <v>7200</v>
      </c>
      <c r="O43" s="8">
        <f t="shared" si="3"/>
        <v>0</v>
      </c>
    </row>
    <row r="44" spans="1:15">
      <c r="A44" s="17" t="s">
        <v>44</v>
      </c>
      <c r="B44" s="7" t="s">
        <v>23</v>
      </c>
      <c r="C44" s="7" t="s">
        <v>24</v>
      </c>
      <c r="D44" s="6" t="s">
        <v>25</v>
      </c>
      <c r="E44" s="24" t="s">
        <v>91</v>
      </c>
      <c r="F44" s="7" t="s">
        <v>22</v>
      </c>
      <c r="G44" s="5">
        <v>0</v>
      </c>
      <c r="H44" s="5"/>
      <c r="I44" s="5"/>
      <c r="J44" s="5">
        <f t="shared" si="0"/>
        <v>0</v>
      </c>
      <c r="K44" s="8">
        <v>6059.32</v>
      </c>
      <c r="L44" s="8">
        <f t="shared" si="4"/>
        <v>0</v>
      </c>
      <c r="M44" s="8">
        <f t="shared" si="1"/>
        <v>0</v>
      </c>
      <c r="N44" s="8">
        <f t="shared" si="2"/>
        <v>0</v>
      </c>
      <c r="O44" s="8">
        <f t="shared" si="3"/>
        <v>0</v>
      </c>
    </row>
    <row r="45" spans="1:15">
      <c r="A45" s="17" t="s">
        <v>44</v>
      </c>
      <c r="B45" s="7" t="s">
        <v>23</v>
      </c>
      <c r="C45" s="7" t="s">
        <v>24</v>
      </c>
      <c r="D45" s="6" t="s">
        <v>25</v>
      </c>
      <c r="E45" s="24" t="s">
        <v>92</v>
      </c>
      <c r="F45" s="7" t="s">
        <v>22</v>
      </c>
      <c r="G45" s="5">
        <v>0</v>
      </c>
      <c r="H45" s="5"/>
      <c r="I45" s="5"/>
      <c r="J45" s="5">
        <f t="shared" si="0"/>
        <v>0</v>
      </c>
      <c r="K45" s="8">
        <v>13983.05</v>
      </c>
      <c r="L45" s="8">
        <f t="shared" si="4"/>
        <v>0</v>
      </c>
      <c r="M45" s="8">
        <f t="shared" si="1"/>
        <v>0</v>
      </c>
      <c r="N45" s="8">
        <f t="shared" si="2"/>
        <v>0</v>
      </c>
      <c r="O45" s="8">
        <f t="shared" si="3"/>
        <v>0</v>
      </c>
    </row>
    <row r="46" spans="1:15">
      <c r="A46" s="17" t="s">
        <v>44</v>
      </c>
      <c r="B46" s="7" t="s">
        <v>23</v>
      </c>
      <c r="C46" s="7" t="s">
        <v>24</v>
      </c>
      <c r="D46" s="6" t="s">
        <v>25</v>
      </c>
      <c r="E46" s="24" t="s">
        <v>93</v>
      </c>
      <c r="F46" s="7" t="s">
        <v>27</v>
      </c>
      <c r="G46" s="5">
        <v>0</v>
      </c>
      <c r="H46" s="5"/>
      <c r="I46" s="5"/>
      <c r="J46" s="5">
        <f t="shared" si="0"/>
        <v>0</v>
      </c>
      <c r="K46" s="8">
        <v>39900</v>
      </c>
      <c r="L46" s="8">
        <f t="shared" si="4"/>
        <v>0</v>
      </c>
      <c r="M46" s="8">
        <f t="shared" si="1"/>
        <v>0</v>
      </c>
      <c r="N46" s="8">
        <f t="shared" si="2"/>
        <v>0</v>
      </c>
      <c r="O46" s="8">
        <f t="shared" si="3"/>
        <v>0</v>
      </c>
    </row>
    <row r="47" spans="1:15">
      <c r="A47" s="17" t="s">
        <v>44</v>
      </c>
      <c r="B47" s="7" t="s">
        <v>69</v>
      </c>
      <c r="C47" s="7"/>
      <c r="D47" s="6" t="s">
        <v>70</v>
      </c>
      <c r="E47" s="24" t="s">
        <v>94</v>
      </c>
      <c r="F47" s="7" t="s">
        <v>22</v>
      </c>
      <c r="G47" s="5">
        <v>2500</v>
      </c>
      <c r="H47" s="5"/>
      <c r="I47" s="5"/>
      <c r="J47" s="5">
        <f t="shared" si="0"/>
        <v>2500</v>
      </c>
      <c r="K47" s="8">
        <v>186</v>
      </c>
      <c r="L47" s="8">
        <f t="shared" si="4"/>
        <v>465000</v>
      </c>
      <c r="M47" s="8">
        <f t="shared" si="1"/>
        <v>0</v>
      </c>
      <c r="N47" s="8">
        <f t="shared" si="2"/>
        <v>0</v>
      </c>
      <c r="O47" s="8">
        <f t="shared" si="3"/>
        <v>465000</v>
      </c>
    </row>
    <row r="48" spans="1:15">
      <c r="A48" s="17" t="s">
        <v>44</v>
      </c>
      <c r="B48" s="7" t="s">
        <v>54</v>
      </c>
      <c r="C48" s="7" t="s">
        <v>24</v>
      </c>
      <c r="D48" s="6" t="s">
        <v>55</v>
      </c>
      <c r="E48" s="24" t="s">
        <v>95</v>
      </c>
      <c r="F48" s="7" t="s">
        <v>22</v>
      </c>
      <c r="G48" s="5">
        <v>0</v>
      </c>
      <c r="H48" s="5"/>
      <c r="I48" s="5"/>
      <c r="J48" s="5">
        <f t="shared" si="0"/>
        <v>0</v>
      </c>
      <c r="K48" s="8">
        <v>10000</v>
      </c>
      <c r="L48" s="8">
        <f t="shared" si="4"/>
        <v>0</v>
      </c>
      <c r="M48" s="8">
        <f t="shared" si="1"/>
        <v>0</v>
      </c>
      <c r="N48" s="8">
        <f t="shared" si="2"/>
        <v>0</v>
      </c>
      <c r="O48" s="8">
        <f t="shared" si="3"/>
        <v>0</v>
      </c>
    </row>
    <row r="49" spans="1:15">
      <c r="A49" s="17" t="s">
        <v>44</v>
      </c>
      <c r="B49" s="7" t="s">
        <v>23</v>
      </c>
      <c r="C49" s="7" t="s">
        <v>24</v>
      </c>
      <c r="D49" s="6" t="s">
        <v>25</v>
      </c>
      <c r="E49" s="24" t="s">
        <v>96</v>
      </c>
      <c r="F49" s="7" t="s">
        <v>22</v>
      </c>
      <c r="G49" s="5">
        <v>40</v>
      </c>
      <c r="H49" s="5"/>
      <c r="I49" s="5"/>
      <c r="J49" s="5">
        <f t="shared" si="0"/>
        <v>40</v>
      </c>
      <c r="K49" s="8">
        <v>130</v>
      </c>
      <c r="L49" s="8">
        <f t="shared" si="4"/>
        <v>5200</v>
      </c>
      <c r="M49" s="8">
        <f t="shared" si="1"/>
        <v>0</v>
      </c>
      <c r="N49" s="8">
        <f t="shared" si="2"/>
        <v>0</v>
      </c>
      <c r="O49" s="8">
        <f t="shared" si="3"/>
        <v>5200</v>
      </c>
    </row>
    <row r="50" spans="1:15">
      <c r="A50" s="17" t="s">
        <v>44</v>
      </c>
      <c r="B50" s="7" t="s">
        <v>23</v>
      </c>
      <c r="C50" s="7" t="s">
        <v>24</v>
      </c>
      <c r="D50" s="6" t="s">
        <v>25</v>
      </c>
      <c r="E50" s="24" t="s">
        <v>97</v>
      </c>
      <c r="F50" s="7" t="s">
        <v>27</v>
      </c>
      <c r="G50" s="5">
        <v>32</v>
      </c>
      <c r="H50" s="5"/>
      <c r="I50" s="5">
        <v>1</v>
      </c>
      <c r="J50" s="16">
        <f t="shared" si="0"/>
        <v>31</v>
      </c>
      <c r="K50" s="8">
        <v>53</v>
      </c>
      <c r="L50" s="8">
        <f t="shared" si="4"/>
        <v>1696</v>
      </c>
      <c r="M50" s="8">
        <f t="shared" si="1"/>
        <v>0</v>
      </c>
      <c r="N50" s="8">
        <f t="shared" si="2"/>
        <v>53</v>
      </c>
      <c r="O50" s="8">
        <f t="shared" si="3"/>
        <v>1643</v>
      </c>
    </row>
    <row r="51" spans="1:15">
      <c r="A51" s="17" t="s">
        <v>98</v>
      </c>
      <c r="B51" s="19" t="s">
        <v>18</v>
      </c>
      <c r="C51" s="19" t="s">
        <v>19</v>
      </c>
      <c r="D51" s="6" t="s">
        <v>20</v>
      </c>
      <c r="E51" s="24" t="s">
        <v>99</v>
      </c>
      <c r="F51" s="7" t="s">
        <v>22</v>
      </c>
      <c r="G51" s="5">
        <v>0</v>
      </c>
      <c r="H51" s="5">
        <v>20</v>
      </c>
      <c r="I51" s="5">
        <v>20</v>
      </c>
      <c r="J51" s="5">
        <f t="shared" si="0"/>
        <v>0</v>
      </c>
      <c r="K51" s="8">
        <v>79</v>
      </c>
      <c r="L51" s="8">
        <f t="shared" si="4"/>
        <v>0</v>
      </c>
      <c r="M51" s="8">
        <f t="shared" si="1"/>
        <v>1580</v>
      </c>
      <c r="N51" s="8">
        <f t="shared" si="2"/>
        <v>1580</v>
      </c>
      <c r="O51" s="8">
        <f t="shared" si="3"/>
        <v>0</v>
      </c>
    </row>
    <row r="52" spans="1:15">
      <c r="A52" s="17" t="s">
        <v>98</v>
      </c>
      <c r="B52" s="7" t="s">
        <v>74</v>
      </c>
      <c r="C52" s="7" t="s">
        <v>24</v>
      </c>
      <c r="D52" s="6" t="s">
        <v>84</v>
      </c>
      <c r="E52" s="24" t="s">
        <v>100</v>
      </c>
      <c r="F52" s="7" t="s">
        <v>101</v>
      </c>
      <c r="G52" s="5">
        <v>0</v>
      </c>
      <c r="H52" s="5"/>
      <c r="I52" s="5"/>
      <c r="J52" s="5">
        <f t="shared" si="0"/>
        <v>0</v>
      </c>
      <c r="K52" s="8">
        <v>46.2</v>
      </c>
      <c r="L52" s="8">
        <f t="shared" si="4"/>
        <v>0</v>
      </c>
      <c r="M52" s="8">
        <f t="shared" si="1"/>
        <v>0</v>
      </c>
      <c r="N52" s="8">
        <f t="shared" si="2"/>
        <v>0</v>
      </c>
      <c r="O52" s="8">
        <f t="shared" si="3"/>
        <v>0</v>
      </c>
    </row>
    <row r="53" spans="1:15">
      <c r="A53" s="17" t="s">
        <v>98</v>
      </c>
      <c r="B53" s="7" t="s">
        <v>74</v>
      </c>
      <c r="C53" s="7" t="s">
        <v>24</v>
      </c>
      <c r="D53" s="6" t="s">
        <v>84</v>
      </c>
      <c r="E53" s="24" t="s">
        <v>102</v>
      </c>
      <c r="F53" s="7" t="s">
        <v>103</v>
      </c>
      <c r="G53" s="5">
        <v>13</v>
      </c>
      <c r="H53" s="5"/>
      <c r="I53" s="5">
        <f>10+1+2</f>
        <v>13</v>
      </c>
      <c r="J53" s="16">
        <f t="shared" si="0"/>
        <v>0</v>
      </c>
      <c r="K53" s="8">
        <v>35</v>
      </c>
      <c r="L53" s="8">
        <f t="shared" si="4"/>
        <v>455</v>
      </c>
      <c r="M53" s="8">
        <f t="shared" si="1"/>
        <v>0</v>
      </c>
      <c r="N53" s="8">
        <f t="shared" si="2"/>
        <v>455</v>
      </c>
      <c r="O53" s="8">
        <f t="shared" si="3"/>
        <v>0</v>
      </c>
    </row>
    <row r="54" spans="1:15">
      <c r="A54" s="17" t="s">
        <v>98</v>
      </c>
      <c r="B54" s="7" t="s">
        <v>104</v>
      </c>
      <c r="C54" s="7" t="s">
        <v>24</v>
      </c>
      <c r="D54" s="6" t="s">
        <v>105</v>
      </c>
      <c r="E54" s="24" t="s">
        <v>106</v>
      </c>
      <c r="F54" s="7" t="s">
        <v>27</v>
      </c>
      <c r="G54" s="5">
        <v>20</v>
      </c>
      <c r="H54" s="5"/>
      <c r="I54" s="5">
        <v>20</v>
      </c>
      <c r="J54" s="16">
        <f t="shared" si="0"/>
        <v>0</v>
      </c>
      <c r="K54" s="8">
        <v>29.3</v>
      </c>
      <c r="L54" s="8">
        <f t="shared" si="4"/>
        <v>586</v>
      </c>
      <c r="M54" s="8">
        <f t="shared" si="1"/>
        <v>0</v>
      </c>
      <c r="N54" s="8">
        <f t="shared" si="2"/>
        <v>586</v>
      </c>
      <c r="O54" s="8">
        <f t="shared" si="3"/>
        <v>0</v>
      </c>
    </row>
    <row r="55" spans="1:15">
      <c r="A55" s="17" t="s">
        <v>98</v>
      </c>
      <c r="B55" s="7" t="s">
        <v>104</v>
      </c>
      <c r="C55" s="7" t="s">
        <v>24</v>
      </c>
      <c r="D55" s="6" t="s">
        <v>105</v>
      </c>
      <c r="E55" s="24" t="s">
        <v>107</v>
      </c>
      <c r="F55" s="7" t="s">
        <v>27</v>
      </c>
      <c r="G55" s="5">
        <v>0</v>
      </c>
      <c r="H55" s="5">
        <v>351</v>
      </c>
      <c r="I55" s="5">
        <v>351</v>
      </c>
      <c r="J55" s="16">
        <f t="shared" si="0"/>
        <v>0</v>
      </c>
      <c r="K55" s="8">
        <v>90</v>
      </c>
      <c r="L55" s="8">
        <f t="shared" si="4"/>
        <v>0</v>
      </c>
      <c r="M55" s="8">
        <f t="shared" si="1"/>
        <v>31590</v>
      </c>
      <c r="N55" s="8">
        <f t="shared" si="2"/>
        <v>31590</v>
      </c>
      <c r="O55" s="8">
        <f t="shared" si="3"/>
        <v>0</v>
      </c>
    </row>
    <row r="56" spans="1:15">
      <c r="A56" s="17" t="s">
        <v>98</v>
      </c>
      <c r="B56" s="19" t="s">
        <v>18</v>
      </c>
      <c r="C56" s="19" t="s">
        <v>19</v>
      </c>
      <c r="D56" s="6" t="s">
        <v>20</v>
      </c>
      <c r="E56" s="24" t="s">
        <v>108</v>
      </c>
      <c r="F56" s="7" t="s">
        <v>22</v>
      </c>
      <c r="G56" s="5">
        <v>0</v>
      </c>
      <c r="H56" s="5">
        <v>100</v>
      </c>
      <c r="I56" s="5">
        <v>100</v>
      </c>
      <c r="J56" s="5">
        <f t="shared" si="0"/>
        <v>0</v>
      </c>
      <c r="K56" s="8">
        <v>285</v>
      </c>
      <c r="L56" s="8">
        <f t="shared" si="4"/>
        <v>0</v>
      </c>
      <c r="M56" s="8">
        <f t="shared" si="1"/>
        <v>28500</v>
      </c>
      <c r="N56" s="8">
        <f t="shared" si="2"/>
        <v>28500</v>
      </c>
      <c r="O56" s="8">
        <f t="shared" si="3"/>
        <v>0</v>
      </c>
    </row>
    <row r="57" spans="1:15">
      <c r="A57" s="17" t="s">
        <v>98</v>
      </c>
      <c r="B57" s="7" t="s">
        <v>74</v>
      </c>
      <c r="C57" s="7" t="s">
        <v>24</v>
      </c>
      <c r="D57" s="6" t="s">
        <v>84</v>
      </c>
      <c r="E57" s="24" t="s">
        <v>109</v>
      </c>
      <c r="F57" s="7" t="s">
        <v>27</v>
      </c>
      <c r="G57" s="5">
        <v>6</v>
      </c>
      <c r="H57" s="5"/>
      <c r="I57" s="5">
        <v>3</v>
      </c>
      <c r="J57" s="5">
        <f t="shared" si="0"/>
        <v>3</v>
      </c>
      <c r="K57" s="8">
        <v>85</v>
      </c>
      <c r="L57" s="8">
        <f t="shared" si="4"/>
        <v>510</v>
      </c>
      <c r="M57" s="8">
        <f t="shared" si="1"/>
        <v>0</v>
      </c>
      <c r="N57" s="8">
        <f t="shared" si="2"/>
        <v>255</v>
      </c>
      <c r="O57" s="8">
        <f t="shared" si="3"/>
        <v>255</v>
      </c>
    </row>
    <row r="58" spans="1:15">
      <c r="A58" s="17" t="s">
        <v>98</v>
      </c>
      <c r="B58" s="7" t="s">
        <v>54</v>
      </c>
      <c r="C58" s="7" t="s">
        <v>24</v>
      </c>
      <c r="D58" s="6" t="s">
        <v>55</v>
      </c>
      <c r="E58" s="24" t="s">
        <v>110</v>
      </c>
      <c r="F58" s="7" t="s">
        <v>27</v>
      </c>
      <c r="G58" s="5">
        <v>2</v>
      </c>
      <c r="H58" s="5">
        <v>0</v>
      </c>
      <c r="I58" s="5"/>
      <c r="J58" s="5">
        <f t="shared" si="0"/>
        <v>2</v>
      </c>
      <c r="K58" s="8">
        <v>7323.09</v>
      </c>
      <c r="L58" s="8">
        <f t="shared" si="4"/>
        <v>14646.18</v>
      </c>
      <c r="M58" s="8">
        <f t="shared" si="1"/>
        <v>0</v>
      </c>
      <c r="N58" s="8">
        <f t="shared" si="2"/>
        <v>0</v>
      </c>
      <c r="O58" s="8">
        <f t="shared" si="3"/>
        <v>14646.18</v>
      </c>
    </row>
    <row r="59" spans="1:15">
      <c r="A59" s="17" t="s">
        <v>98</v>
      </c>
      <c r="B59" s="7" t="s">
        <v>74</v>
      </c>
      <c r="C59" s="7" t="s">
        <v>24</v>
      </c>
      <c r="D59" s="6" t="s">
        <v>59</v>
      </c>
      <c r="E59" s="24" t="s">
        <v>111</v>
      </c>
      <c r="F59" s="7" t="s">
        <v>27</v>
      </c>
      <c r="G59" s="5">
        <v>0</v>
      </c>
      <c r="H59" s="5">
        <v>250</v>
      </c>
      <c r="I59" s="5">
        <f>20+20+20+20+36</f>
        <v>116</v>
      </c>
      <c r="J59" s="5">
        <f t="shared" si="0"/>
        <v>134</v>
      </c>
      <c r="K59" s="8">
        <v>35</v>
      </c>
      <c r="L59" s="8">
        <f t="shared" si="4"/>
        <v>0</v>
      </c>
      <c r="M59" s="8">
        <f t="shared" si="1"/>
        <v>8750</v>
      </c>
      <c r="N59" s="8">
        <f t="shared" si="2"/>
        <v>4060</v>
      </c>
      <c r="O59" s="8">
        <f t="shared" si="3"/>
        <v>4690</v>
      </c>
    </row>
    <row r="60" spans="1:15">
      <c r="A60" s="17" t="s">
        <v>98</v>
      </c>
      <c r="B60" s="7" t="s">
        <v>58</v>
      </c>
      <c r="C60" s="7" t="s">
        <v>24</v>
      </c>
      <c r="D60" s="6" t="s">
        <v>59</v>
      </c>
      <c r="E60" s="24" t="s">
        <v>112</v>
      </c>
      <c r="F60" s="7" t="s">
        <v>27</v>
      </c>
      <c r="G60" s="5">
        <v>19</v>
      </c>
      <c r="H60" s="5">
        <v>108</v>
      </c>
      <c r="I60" s="5">
        <f>19+20+20</f>
        <v>59</v>
      </c>
      <c r="J60" s="5">
        <f t="shared" si="0"/>
        <v>68</v>
      </c>
      <c r="K60" s="8">
        <v>10</v>
      </c>
      <c r="L60" s="8">
        <f t="shared" si="4"/>
        <v>190</v>
      </c>
      <c r="M60" s="8">
        <f t="shared" si="1"/>
        <v>1080</v>
      </c>
      <c r="N60" s="8">
        <f t="shared" si="2"/>
        <v>590</v>
      </c>
      <c r="O60" s="8">
        <f t="shared" si="3"/>
        <v>680</v>
      </c>
    </row>
    <row r="61" spans="1:15">
      <c r="A61" s="17" t="s">
        <v>98</v>
      </c>
      <c r="B61" s="7" t="s">
        <v>58</v>
      </c>
      <c r="C61" s="7" t="s">
        <v>24</v>
      </c>
      <c r="D61" s="6" t="s">
        <v>59</v>
      </c>
      <c r="E61" s="24" t="s">
        <v>113</v>
      </c>
      <c r="F61" s="7" t="s">
        <v>27</v>
      </c>
      <c r="G61" s="5">
        <v>46</v>
      </c>
      <c r="H61" s="5">
        <v>51</v>
      </c>
      <c r="I61" s="5">
        <f>20+25+1+20</f>
        <v>66</v>
      </c>
      <c r="J61" s="5">
        <f t="shared" si="0"/>
        <v>31</v>
      </c>
      <c r="K61" s="8">
        <v>15.64</v>
      </c>
      <c r="L61" s="8">
        <f t="shared" si="4"/>
        <v>719.44</v>
      </c>
      <c r="M61" s="8">
        <f t="shared" si="1"/>
        <v>797.64</v>
      </c>
      <c r="N61" s="8">
        <f t="shared" si="2"/>
        <v>1032.24</v>
      </c>
      <c r="O61" s="8">
        <f t="shared" si="3"/>
        <v>484.83999999999992</v>
      </c>
    </row>
    <row r="62" spans="1:15">
      <c r="A62" s="17" t="s">
        <v>98</v>
      </c>
      <c r="B62" s="7" t="s">
        <v>49</v>
      </c>
      <c r="C62" s="7" t="s">
        <v>24</v>
      </c>
      <c r="D62" s="6" t="s">
        <v>50</v>
      </c>
      <c r="E62" s="24" t="s">
        <v>114</v>
      </c>
      <c r="F62" s="7" t="s">
        <v>78</v>
      </c>
      <c r="G62" s="5">
        <v>1086</v>
      </c>
      <c r="H62" s="5"/>
      <c r="I62" s="5">
        <f>11+2+6+6+7+7+11+2+6+5+11+15+48+4+13+10+10+7+21+9+155+11+9+14+8+3</f>
        <v>411</v>
      </c>
      <c r="J62" s="5">
        <f t="shared" si="0"/>
        <v>675</v>
      </c>
      <c r="K62" s="8">
        <v>195</v>
      </c>
      <c r="L62" s="8">
        <f t="shared" si="4"/>
        <v>211770</v>
      </c>
      <c r="M62" s="8">
        <f t="shared" si="1"/>
        <v>0</v>
      </c>
      <c r="N62" s="8">
        <f t="shared" si="2"/>
        <v>80145</v>
      </c>
      <c r="O62" s="8">
        <f t="shared" si="3"/>
        <v>131625</v>
      </c>
    </row>
    <row r="63" spans="1:15">
      <c r="A63" s="17" t="s">
        <v>98</v>
      </c>
      <c r="B63" s="7" t="s">
        <v>23</v>
      </c>
      <c r="C63" s="7" t="s">
        <v>24</v>
      </c>
      <c r="D63" s="6" t="s">
        <v>25</v>
      </c>
      <c r="E63" s="24" t="s">
        <v>115</v>
      </c>
      <c r="F63" s="7" t="s">
        <v>22</v>
      </c>
      <c r="G63" s="5">
        <v>0</v>
      </c>
      <c r="H63" s="5"/>
      <c r="I63" s="5"/>
      <c r="J63" s="5">
        <f t="shared" si="0"/>
        <v>0</v>
      </c>
      <c r="K63" s="8">
        <v>3783</v>
      </c>
      <c r="L63" s="8">
        <f t="shared" si="4"/>
        <v>0</v>
      </c>
      <c r="M63" s="8">
        <f t="shared" si="1"/>
        <v>0</v>
      </c>
      <c r="N63" s="8">
        <f t="shared" si="2"/>
        <v>0</v>
      </c>
      <c r="O63" s="8">
        <f t="shared" si="3"/>
        <v>0</v>
      </c>
    </row>
    <row r="64" spans="1:15">
      <c r="A64" s="17" t="s">
        <v>98</v>
      </c>
      <c r="B64" s="7" t="s">
        <v>23</v>
      </c>
      <c r="C64" s="7" t="s">
        <v>24</v>
      </c>
      <c r="D64" s="6" t="s">
        <v>25</v>
      </c>
      <c r="E64" s="24" t="s">
        <v>116</v>
      </c>
      <c r="F64" s="7" t="s">
        <v>22</v>
      </c>
      <c r="G64" s="5">
        <v>0</v>
      </c>
      <c r="H64" s="5"/>
      <c r="I64" s="5"/>
      <c r="J64" s="5">
        <f t="shared" si="0"/>
        <v>0</v>
      </c>
      <c r="K64" s="8">
        <v>3945</v>
      </c>
      <c r="L64" s="8">
        <f t="shared" si="4"/>
        <v>0</v>
      </c>
      <c r="M64" s="8">
        <f t="shared" si="1"/>
        <v>0</v>
      </c>
      <c r="N64" s="8">
        <f t="shared" si="2"/>
        <v>0</v>
      </c>
      <c r="O64" s="8">
        <f t="shared" si="3"/>
        <v>0</v>
      </c>
    </row>
    <row r="65" spans="1:15">
      <c r="A65" s="17" t="s">
        <v>98</v>
      </c>
      <c r="B65" s="7" t="s">
        <v>23</v>
      </c>
      <c r="C65" s="7" t="s">
        <v>24</v>
      </c>
      <c r="D65" s="6" t="s">
        <v>25</v>
      </c>
      <c r="E65" s="24" t="s">
        <v>117</v>
      </c>
      <c r="F65" s="7" t="s">
        <v>22</v>
      </c>
      <c r="G65" s="5">
        <v>0</v>
      </c>
      <c r="H65" s="5"/>
      <c r="I65" s="5"/>
      <c r="J65" s="5">
        <f t="shared" si="0"/>
        <v>0</v>
      </c>
      <c r="K65" s="8">
        <v>4025</v>
      </c>
      <c r="L65" s="8">
        <f t="shared" si="4"/>
        <v>0</v>
      </c>
      <c r="M65" s="8">
        <f t="shared" si="1"/>
        <v>0</v>
      </c>
      <c r="N65" s="8">
        <f t="shared" si="2"/>
        <v>0</v>
      </c>
      <c r="O65" s="8">
        <f t="shared" si="3"/>
        <v>0</v>
      </c>
    </row>
    <row r="66" spans="1:15">
      <c r="A66" s="17" t="s">
        <v>98</v>
      </c>
      <c r="B66" s="7" t="s">
        <v>23</v>
      </c>
      <c r="C66" s="7" t="s">
        <v>24</v>
      </c>
      <c r="D66" s="6" t="s">
        <v>25</v>
      </c>
      <c r="E66" s="24" t="s">
        <v>118</v>
      </c>
      <c r="F66" s="7" t="s">
        <v>22</v>
      </c>
      <c r="G66" s="5">
        <v>0</v>
      </c>
      <c r="H66" s="5"/>
      <c r="I66" s="5"/>
      <c r="J66" s="5">
        <f t="shared" si="0"/>
        <v>0</v>
      </c>
      <c r="K66" s="8">
        <v>4186</v>
      </c>
      <c r="L66" s="8">
        <f t="shared" si="4"/>
        <v>0</v>
      </c>
      <c r="M66" s="8">
        <f t="shared" si="1"/>
        <v>0</v>
      </c>
      <c r="N66" s="8">
        <f t="shared" si="2"/>
        <v>0</v>
      </c>
      <c r="O66" s="8">
        <f t="shared" si="3"/>
        <v>0</v>
      </c>
    </row>
    <row r="67" spans="1:15">
      <c r="A67" s="17" t="s">
        <v>98</v>
      </c>
      <c r="B67" s="7" t="s">
        <v>23</v>
      </c>
      <c r="C67" s="7" t="s">
        <v>24</v>
      </c>
      <c r="D67" s="6" t="s">
        <v>25</v>
      </c>
      <c r="E67" s="24" t="s">
        <v>119</v>
      </c>
      <c r="F67" s="7" t="s">
        <v>22</v>
      </c>
      <c r="G67" s="5">
        <v>0</v>
      </c>
      <c r="H67" s="5"/>
      <c r="I67" s="5"/>
      <c r="J67" s="5">
        <f t="shared" si="0"/>
        <v>0</v>
      </c>
      <c r="K67" s="8">
        <v>1045</v>
      </c>
      <c r="L67" s="8">
        <f t="shared" si="4"/>
        <v>0</v>
      </c>
      <c r="M67" s="8">
        <f t="shared" si="1"/>
        <v>0</v>
      </c>
      <c r="N67" s="8">
        <f t="shared" si="2"/>
        <v>0</v>
      </c>
      <c r="O67" s="8">
        <f t="shared" si="3"/>
        <v>0</v>
      </c>
    </row>
    <row r="68" spans="1:15">
      <c r="A68" s="17" t="s">
        <v>120</v>
      </c>
      <c r="B68" s="7" t="s">
        <v>23</v>
      </c>
      <c r="C68" s="7" t="s">
        <v>24</v>
      </c>
      <c r="D68" s="6" t="s">
        <v>25</v>
      </c>
      <c r="E68" s="24" t="s">
        <v>121</v>
      </c>
      <c r="F68" s="7" t="s">
        <v>22</v>
      </c>
      <c r="G68" s="5">
        <v>0</v>
      </c>
      <c r="H68" s="5"/>
      <c r="I68" s="5"/>
      <c r="J68" s="5">
        <f t="shared" si="0"/>
        <v>0</v>
      </c>
      <c r="K68" s="8">
        <v>1409</v>
      </c>
      <c r="L68" s="8">
        <f t="shared" si="4"/>
        <v>0</v>
      </c>
      <c r="M68" s="8">
        <f t="shared" si="1"/>
        <v>0</v>
      </c>
      <c r="N68" s="8">
        <f t="shared" si="2"/>
        <v>0</v>
      </c>
      <c r="O68" s="8">
        <f t="shared" si="3"/>
        <v>0</v>
      </c>
    </row>
    <row r="69" spans="1:15">
      <c r="A69" s="17" t="s">
        <v>120</v>
      </c>
      <c r="B69" s="7" t="s">
        <v>23</v>
      </c>
      <c r="C69" s="7" t="s">
        <v>24</v>
      </c>
      <c r="D69" s="6" t="s">
        <v>25</v>
      </c>
      <c r="E69" s="24" t="s">
        <v>122</v>
      </c>
      <c r="F69" s="7" t="s">
        <v>22</v>
      </c>
      <c r="G69" s="5">
        <v>0</v>
      </c>
      <c r="H69" s="5"/>
      <c r="I69" s="5"/>
      <c r="J69" s="5">
        <f t="shared" si="0"/>
        <v>0</v>
      </c>
      <c r="K69" s="8">
        <v>1570</v>
      </c>
      <c r="L69" s="8">
        <f t="shared" si="4"/>
        <v>0</v>
      </c>
      <c r="M69" s="8">
        <f t="shared" si="1"/>
        <v>0</v>
      </c>
      <c r="N69" s="8">
        <f t="shared" si="2"/>
        <v>0</v>
      </c>
      <c r="O69" s="8">
        <f t="shared" si="3"/>
        <v>0</v>
      </c>
    </row>
    <row r="70" spans="1:15">
      <c r="A70" s="17" t="s">
        <v>120</v>
      </c>
      <c r="B70" s="7" t="s">
        <v>23</v>
      </c>
      <c r="C70" s="7" t="s">
        <v>24</v>
      </c>
      <c r="D70" s="6" t="s">
        <v>25</v>
      </c>
      <c r="E70" s="24" t="s">
        <v>123</v>
      </c>
      <c r="F70" s="7" t="s">
        <v>27</v>
      </c>
      <c r="G70" s="5">
        <v>101</v>
      </c>
      <c r="H70" s="5"/>
      <c r="I70" s="5">
        <f>6+7+8+2+1+17+4</f>
        <v>45</v>
      </c>
      <c r="J70" s="16">
        <f t="shared" si="0"/>
        <v>56</v>
      </c>
      <c r="K70" s="8">
        <v>185</v>
      </c>
      <c r="L70" s="8">
        <f t="shared" si="4"/>
        <v>18685</v>
      </c>
      <c r="M70" s="8">
        <f t="shared" si="1"/>
        <v>0</v>
      </c>
      <c r="N70" s="8">
        <f t="shared" si="2"/>
        <v>8325</v>
      </c>
      <c r="O70" s="8">
        <f t="shared" si="3"/>
        <v>10360</v>
      </c>
    </row>
    <row r="71" spans="1:15">
      <c r="A71" s="17" t="s">
        <v>120</v>
      </c>
      <c r="B71" s="7" t="s">
        <v>23</v>
      </c>
      <c r="C71" s="7" t="s">
        <v>24</v>
      </c>
      <c r="D71" s="6" t="s">
        <v>25</v>
      </c>
      <c r="E71" s="24" t="s">
        <v>124</v>
      </c>
      <c r="F71" s="7" t="s">
        <v>22</v>
      </c>
      <c r="G71" s="5">
        <v>0</v>
      </c>
      <c r="H71" s="5"/>
      <c r="I71" s="5"/>
      <c r="J71" s="5">
        <f t="shared" ref="J71:J134" si="5">+G71+H71-I71</f>
        <v>0</v>
      </c>
      <c r="K71" s="8">
        <v>604</v>
      </c>
      <c r="L71" s="8">
        <f t="shared" si="4"/>
        <v>0</v>
      </c>
      <c r="M71" s="8">
        <f t="shared" ref="M71:M134" si="6">+H71*K71</f>
        <v>0</v>
      </c>
      <c r="N71" s="8">
        <f t="shared" ref="N71:N134" si="7">+I71*K71</f>
        <v>0</v>
      </c>
      <c r="O71" s="8">
        <f t="shared" ref="O71:O134" si="8">+L71+M71-N71</f>
        <v>0</v>
      </c>
    </row>
    <row r="72" spans="1:15">
      <c r="A72" s="17" t="s">
        <v>125</v>
      </c>
      <c r="B72" s="7" t="s">
        <v>23</v>
      </c>
      <c r="C72" s="7" t="s">
        <v>24</v>
      </c>
      <c r="D72" s="6" t="s">
        <v>25</v>
      </c>
      <c r="E72" s="24" t="s">
        <v>126</v>
      </c>
      <c r="F72" s="22" t="s">
        <v>22</v>
      </c>
      <c r="G72" s="5">
        <v>0</v>
      </c>
      <c r="H72" s="5"/>
      <c r="I72" s="5"/>
      <c r="J72" s="5">
        <f t="shared" si="5"/>
        <v>0</v>
      </c>
      <c r="K72" s="8">
        <v>684</v>
      </c>
      <c r="L72" s="8">
        <f t="shared" ref="L72:L135" si="9">+G72*K72</f>
        <v>0</v>
      </c>
      <c r="M72" s="8">
        <f t="shared" si="6"/>
        <v>0</v>
      </c>
      <c r="N72" s="8">
        <f t="shared" si="7"/>
        <v>0</v>
      </c>
      <c r="O72" s="8">
        <f t="shared" si="8"/>
        <v>0</v>
      </c>
    </row>
    <row r="73" spans="1:15">
      <c r="A73" s="17" t="s">
        <v>125</v>
      </c>
      <c r="B73" s="7" t="s">
        <v>23</v>
      </c>
      <c r="C73" s="7" t="s">
        <v>24</v>
      </c>
      <c r="D73" s="6" t="s">
        <v>25</v>
      </c>
      <c r="E73" s="24" t="s">
        <v>127</v>
      </c>
      <c r="F73" s="7" t="s">
        <v>22</v>
      </c>
      <c r="G73" s="5">
        <v>0</v>
      </c>
      <c r="H73" s="5"/>
      <c r="I73" s="5"/>
      <c r="J73" s="5">
        <f t="shared" si="5"/>
        <v>0</v>
      </c>
      <c r="K73" s="8">
        <v>604</v>
      </c>
      <c r="L73" s="8">
        <f t="shared" si="9"/>
        <v>0</v>
      </c>
      <c r="M73" s="8">
        <f t="shared" si="6"/>
        <v>0</v>
      </c>
      <c r="N73" s="8">
        <f t="shared" si="7"/>
        <v>0</v>
      </c>
      <c r="O73" s="8">
        <f t="shared" si="8"/>
        <v>0</v>
      </c>
    </row>
    <row r="74" spans="1:15">
      <c r="A74" s="17" t="s">
        <v>125</v>
      </c>
      <c r="B74" s="19" t="s">
        <v>128</v>
      </c>
      <c r="C74" s="19" t="s">
        <v>24</v>
      </c>
      <c r="D74" s="6" t="s">
        <v>129</v>
      </c>
      <c r="E74" s="24" t="s">
        <v>130</v>
      </c>
      <c r="F74" s="7" t="s">
        <v>22</v>
      </c>
      <c r="G74" s="5">
        <v>0</v>
      </c>
      <c r="H74" s="5"/>
      <c r="I74" s="5"/>
      <c r="J74" s="5">
        <f t="shared" si="5"/>
        <v>0</v>
      </c>
      <c r="K74" s="8">
        <v>1368</v>
      </c>
      <c r="L74" s="8">
        <f t="shared" si="9"/>
        <v>0</v>
      </c>
      <c r="M74" s="8">
        <f t="shared" si="6"/>
        <v>0</v>
      </c>
      <c r="N74" s="8">
        <f t="shared" si="7"/>
        <v>0</v>
      </c>
      <c r="O74" s="8">
        <f t="shared" si="8"/>
        <v>0</v>
      </c>
    </row>
    <row r="75" spans="1:15">
      <c r="A75" s="17" t="s">
        <v>125</v>
      </c>
      <c r="B75" s="19" t="s">
        <v>29</v>
      </c>
      <c r="C75" s="19" t="s">
        <v>24</v>
      </c>
      <c r="D75" s="6" t="s">
        <v>129</v>
      </c>
      <c r="E75" s="24" t="s">
        <v>131</v>
      </c>
      <c r="F75" s="7" t="s">
        <v>22</v>
      </c>
      <c r="G75" s="5">
        <v>0</v>
      </c>
      <c r="H75" s="5"/>
      <c r="I75" s="5"/>
      <c r="J75" s="5">
        <f t="shared" si="5"/>
        <v>0</v>
      </c>
      <c r="K75" s="8">
        <v>5796</v>
      </c>
      <c r="L75" s="8">
        <f t="shared" si="9"/>
        <v>0</v>
      </c>
      <c r="M75" s="8">
        <f t="shared" si="6"/>
        <v>0</v>
      </c>
      <c r="N75" s="8">
        <f t="shared" si="7"/>
        <v>0</v>
      </c>
      <c r="O75" s="8">
        <f t="shared" si="8"/>
        <v>0</v>
      </c>
    </row>
    <row r="76" spans="1:15">
      <c r="A76" s="17" t="s">
        <v>125</v>
      </c>
      <c r="B76" s="7" t="s">
        <v>74</v>
      </c>
      <c r="C76" s="7" t="s">
        <v>24</v>
      </c>
      <c r="D76" s="6" t="s">
        <v>84</v>
      </c>
      <c r="E76" s="24" t="s">
        <v>132</v>
      </c>
      <c r="F76" s="7" t="s">
        <v>22</v>
      </c>
      <c r="G76" s="5">
        <v>7</v>
      </c>
      <c r="H76" s="5"/>
      <c r="I76" s="5">
        <f>1+2</f>
        <v>3</v>
      </c>
      <c r="J76" s="5">
        <f t="shared" si="5"/>
        <v>4</v>
      </c>
      <c r="K76" s="8">
        <v>438.4</v>
      </c>
      <c r="L76" s="8">
        <f t="shared" si="9"/>
        <v>3068.7999999999997</v>
      </c>
      <c r="M76" s="8">
        <f t="shared" si="6"/>
        <v>0</v>
      </c>
      <c r="N76" s="8">
        <f t="shared" si="7"/>
        <v>1315.1999999999998</v>
      </c>
      <c r="O76" s="8">
        <f t="shared" si="8"/>
        <v>1753.6</v>
      </c>
    </row>
    <row r="77" spans="1:15">
      <c r="A77" s="17" t="s">
        <v>125</v>
      </c>
      <c r="B77" s="7" t="s">
        <v>41</v>
      </c>
      <c r="C77" s="7" t="s">
        <v>24</v>
      </c>
      <c r="D77" s="6" t="s">
        <v>42</v>
      </c>
      <c r="E77" s="24" t="s">
        <v>133</v>
      </c>
      <c r="F77" s="7" t="s">
        <v>27</v>
      </c>
      <c r="G77" s="5">
        <v>0</v>
      </c>
      <c r="H77" s="5"/>
      <c r="I77" s="5"/>
      <c r="J77" s="5">
        <f t="shared" si="5"/>
        <v>0</v>
      </c>
      <c r="K77" s="8">
        <v>151.47999999999999</v>
      </c>
      <c r="L77" s="8">
        <f t="shared" si="9"/>
        <v>0</v>
      </c>
      <c r="M77" s="8">
        <f t="shared" si="6"/>
        <v>0</v>
      </c>
      <c r="N77" s="8">
        <f t="shared" si="7"/>
        <v>0</v>
      </c>
      <c r="O77" s="8">
        <f t="shared" si="8"/>
        <v>0</v>
      </c>
    </row>
    <row r="78" spans="1:15">
      <c r="A78" s="17" t="s">
        <v>125</v>
      </c>
      <c r="B78" s="19" t="s">
        <v>18</v>
      </c>
      <c r="C78" s="19" t="s">
        <v>19</v>
      </c>
      <c r="D78" s="6" t="s">
        <v>20</v>
      </c>
      <c r="E78" s="24" t="s">
        <v>134</v>
      </c>
      <c r="F78" s="7" t="s">
        <v>22</v>
      </c>
      <c r="G78" s="5">
        <v>0</v>
      </c>
      <c r="H78" s="5">
        <v>2</v>
      </c>
      <c r="I78" s="5">
        <v>2</v>
      </c>
      <c r="J78" s="5">
        <f t="shared" si="5"/>
        <v>0</v>
      </c>
      <c r="K78" s="8">
        <v>1100</v>
      </c>
      <c r="L78" s="8">
        <f t="shared" si="9"/>
        <v>0</v>
      </c>
      <c r="M78" s="8">
        <f t="shared" si="6"/>
        <v>2200</v>
      </c>
      <c r="N78" s="8">
        <f t="shared" si="7"/>
        <v>2200</v>
      </c>
      <c r="O78" s="8">
        <f t="shared" si="8"/>
        <v>0</v>
      </c>
    </row>
    <row r="79" spans="1:15">
      <c r="A79" s="17" t="s">
        <v>125</v>
      </c>
      <c r="B79" s="7" t="s">
        <v>35</v>
      </c>
      <c r="C79" s="7" t="s">
        <v>36</v>
      </c>
      <c r="D79" s="6" t="s">
        <v>37</v>
      </c>
      <c r="E79" s="24" t="s">
        <v>135</v>
      </c>
      <c r="F79" s="7" t="s">
        <v>136</v>
      </c>
      <c r="G79" s="5">
        <v>2</v>
      </c>
      <c r="H79" s="5"/>
      <c r="I79" s="5"/>
      <c r="J79" s="16">
        <f t="shared" si="5"/>
        <v>2</v>
      </c>
      <c r="K79" s="8">
        <v>199</v>
      </c>
      <c r="L79" s="8">
        <f t="shared" si="9"/>
        <v>398</v>
      </c>
      <c r="M79" s="8">
        <f t="shared" si="6"/>
        <v>0</v>
      </c>
      <c r="N79" s="8">
        <f t="shared" si="7"/>
        <v>0</v>
      </c>
      <c r="O79" s="8">
        <f t="shared" si="8"/>
        <v>398</v>
      </c>
    </row>
    <row r="80" spans="1:15">
      <c r="A80" s="17" t="s">
        <v>137</v>
      </c>
      <c r="B80" s="7" t="s">
        <v>138</v>
      </c>
      <c r="C80" s="7" t="s">
        <v>24</v>
      </c>
      <c r="D80" s="6" t="s">
        <v>139</v>
      </c>
      <c r="E80" s="24" t="s">
        <v>140</v>
      </c>
      <c r="F80" s="7" t="s">
        <v>27</v>
      </c>
      <c r="G80" s="5">
        <v>0</v>
      </c>
      <c r="H80" s="5"/>
      <c r="I80" s="5"/>
      <c r="J80" s="16">
        <f t="shared" si="5"/>
        <v>0</v>
      </c>
      <c r="K80" s="8">
        <v>800</v>
      </c>
      <c r="L80" s="8">
        <f t="shared" si="9"/>
        <v>0</v>
      </c>
      <c r="M80" s="8">
        <f t="shared" si="6"/>
        <v>0</v>
      </c>
      <c r="N80" s="8">
        <f t="shared" si="7"/>
        <v>0</v>
      </c>
      <c r="O80" s="8">
        <f t="shared" si="8"/>
        <v>0</v>
      </c>
    </row>
    <row r="81" spans="1:15">
      <c r="B81" s="7" t="s">
        <v>141</v>
      </c>
      <c r="C81" s="7" t="s">
        <v>24</v>
      </c>
      <c r="D81" s="6" t="s">
        <v>139</v>
      </c>
      <c r="E81" s="24" t="s">
        <v>142</v>
      </c>
      <c r="F81" s="7" t="s">
        <v>143</v>
      </c>
      <c r="G81" s="5">
        <v>8</v>
      </c>
      <c r="H81" s="5"/>
      <c r="I81" s="5">
        <f>2+2+1+1+2</f>
        <v>8</v>
      </c>
      <c r="J81" s="5">
        <f t="shared" si="5"/>
        <v>0</v>
      </c>
      <c r="K81" s="8">
        <v>145.6</v>
      </c>
      <c r="L81" s="8">
        <f t="shared" si="9"/>
        <v>1164.8</v>
      </c>
      <c r="M81" s="8">
        <f t="shared" si="6"/>
        <v>0</v>
      </c>
      <c r="N81" s="8">
        <f t="shared" si="7"/>
        <v>1164.8</v>
      </c>
      <c r="O81" s="8">
        <f t="shared" si="8"/>
        <v>0</v>
      </c>
    </row>
    <row r="82" spans="1:15">
      <c r="A82" s="17" t="s">
        <v>137</v>
      </c>
      <c r="B82" s="7" t="s">
        <v>141</v>
      </c>
      <c r="C82" s="7" t="s">
        <v>24</v>
      </c>
      <c r="D82" s="6" t="s">
        <v>139</v>
      </c>
      <c r="E82" s="24" t="s">
        <v>144</v>
      </c>
      <c r="F82" s="7" t="s">
        <v>22</v>
      </c>
      <c r="G82" s="5">
        <v>22</v>
      </c>
      <c r="H82" s="5">
        <v>5</v>
      </c>
      <c r="I82" s="5"/>
      <c r="J82" s="5">
        <f t="shared" si="5"/>
        <v>27</v>
      </c>
      <c r="K82" s="8">
        <v>170.25</v>
      </c>
      <c r="L82" s="8">
        <f t="shared" si="9"/>
        <v>3745.5</v>
      </c>
      <c r="M82" s="8">
        <f t="shared" si="6"/>
        <v>851.25</v>
      </c>
      <c r="N82" s="8">
        <f t="shared" si="7"/>
        <v>0</v>
      </c>
      <c r="O82" s="8">
        <f t="shared" si="8"/>
        <v>4596.75</v>
      </c>
    </row>
    <row r="83" spans="1:15">
      <c r="A83" s="17" t="s">
        <v>137</v>
      </c>
      <c r="B83" s="7" t="s">
        <v>138</v>
      </c>
      <c r="C83" s="7" t="s">
        <v>24</v>
      </c>
      <c r="D83" s="6" t="s">
        <v>139</v>
      </c>
      <c r="E83" s="24" t="s">
        <v>145</v>
      </c>
      <c r="F83" s="7" t="s">
        <v>22</v>
      </c>
      <c r="G83" s="5">
        <v>28</v>
      </c>
      <c r="H83" s="5"/>
      <c r="I83" s="5">
        <f>2+1</f>
        <v>3</v>
      </c>
      <c r="J83" s="5">
        <f t="shared" si="5"/>
        <v>25</v>
      </c>
      <c r="K83" s="8">
        <v>248.15</v>
      </c>
      <c r="L83" s="8">
        <f t="shared" si="9"/>
        <v>6948.2</v>
      </c>
      <c r="M83" s="8">
        <f t="shared" si="6"/>
        <v>0</v>
      </c>
      <c r="N83" s="8">
        <f t="shared" si="7"/>
        <v>744.45</v>
      </c>
      <c r="O83" s="8">
        <f t="shared" si="8"/>
        <v>6203.75</v>
      </c>
    </row>
    <row r="84" spans="1:15">
      <c r="A84" s="17" t="s">
        <v>137</v>
      </c>
      <c r="B84" s="7" t="s">
        <v>138</v>
      </c>
      <c r="C84" s="7" t="s">
        <v>24</v>
      </c>
      <c r="D84" s="6" t="s">
        <v>139</v>
      </c>
      <c r="E84" s="24" t="s">
        <v>146</v>
      </c>
      <c r="F84" s="7" t="s">
        <v>22</v>
      </c>
      <c r="G84" s="5"/>
      <c r="H84" s="5">
        <v>372</v>
      </c>
      <c r="I84" s="5">
        <v>372</v>
      </c>
      <c r="J84" s="5">
        <f t="shared" si="5"/>
        <v>0</v>
      </c>
      <c r="K84" s="8">
        <v>375</v>
      </c>
      <c r="L84" s="8">
        <f t="shared" si="9"/>
        <v>0</v>
      </c>
      <c r="M84" s="8">
        <f t="shared" si="6"/>
        <v>139500</v>
      </c>
      <c r="N84" s="8">
        <f t="shared" si="7"/>
        <v>139500</v>
      </c>
      <c r="O84" s="8">
        <f t="shared" si="8"/>
        <v>0</v>
      </c>
    </row>
    <row r="85" spans="1:15">
      <c r="A85" s="17" t="s">
        <v>137</v>
      </c>
      <c r="B85" s="7" t="s">
        <v>141</v>
      </c>
      <c r="C85" s="7" t="s">
        <v>24</v>
      </c>
      <c r="D85" s="6" t="s">
        <v>139</v>
      </c>
      <c r="E85" s="24" t="s">
        <v>147</v>
      </c>
      <c r="F85" s="7" t="s">
        <v>22</v>
      </c>
      <c r="G85" s="5">
        <v>5</v>
      </c>
      <c r="H85" s="5"/>
      <c r="I85" s="5">
        <v>3</v>
      </c>
      <c r="J85" s="5">
        <f t="shared" si="5"/>
        <v>2</v>
      </c>
      <c r="K85" s="8">
        <v>265</v>
      </c>
      <c r="L85" s="8">
        <f t="shared" si="9"/>
        <v>1325</v>
      </c>
      <c r="M85" s="8">
        <f t="shared" si="6"/>
        <v>0</v>
      </c>
      <c r="N85" s="8">
        <f t="shared" si="7"/>
        <v>795</v>
      </c>
      <c r="O85" s="8">
        <f t="shared" si="8"/>
        <v>530</v>
      </c>
    </row>
    <row r="86" spans="1:15">
      <c r="A86" s="17" t="s">
        <v>137</v>
      </c>
      <c r="B86" s="7" t="s">
        <v>74</v>
      </c>
      <c r="C86" s="7" t="s">
        <v>24</v>
      </c>
      <c r="D86" s="6" t="s">
        <v>84</v>
      </c>
      <c r="E86" s="24" t="s">
        <v>148</v>
      </c>
      <c r="F86" s="7" t="s">
        <v>27</v>
      </c>
      <c r="G86" s="5">
        <v>70</v>
      </c>
      <c r="H86" s="5"/>
      <c r="I86" s="5"/>
      <c r="J86" s="16">
        <f t="shared" si="5"/>
        <v>70</v>
      </c>
      <c r="K86" s="8">
        <v>4.5</v>
      </c>
      <c r="L86" s="8">
        <f t="shared" si="9"/>
        <v>315</v>
      </c>
      <c r="M86" s="8">
        <f t="shared" si="6"/>
        <v>0</v>
      </c>
      <c r="N86" s="8">
        <f t="shared" si="7"/>
        <v>0</v>
      </c>
      <c r="O86" s="8">
        <f t="shared" si="8"/>
        <v>315</v>
      </c>
    </row>
    <row r="87" spans="1:15">
      <c r="A87" s="17" t="s">
        <v>137</v>
      </c>
      <c r="B87" s="7" t="s">
        <v>35</v>
      </c>
      <c r="C87" s="7" t="s">
        <v>36</v>
      </c>
      <c r="D87" s="6" t="s">
        <v>37</v>
      </c>
      <c r="E87" s="24" t="s">
        <v>149</v>
      </c>
      <c r="F87" s="7" t="s">
        <v>27</v>
      </c>
      <c r="G87" s="5">
        <v>1</v>
      </c>
      <c r="H87" s="5"/>
      <c r="I87" s="5">
        <v>1</v>
      </c>
      <c r="J87" s="5">
        <f t="shared" si="5"/>
        <v>0</v>
      </c>
      <c r="K87" s="8">
        <v>2394.0700000000002</v>
      </c>
      <c r="L87" s="8">
        <f t="shared" si="9"/>
        <v>2394.0700000000002</v>
      </c>
      <c r="M87" s="8">
        <f t="shared" si="6"/>
        <v>0</v>
      </c>
      <c r="N87" s="8">
        <f t="shared" si="7"/>
        <v>2394.0700000000002</v>
      </c>
      <c r="O87" s="8">
        <f t="shared" si="8"/>
        <v>0</v>
      </c>
    </row>
    <row r="88" spans="1:15">
      <c r="A88" s="17" t="s">
        <v>137</v>
      </c>
      <c r="B88" s="7" t="s">
        <v>150</v>
      </c>
      <c r="C88" s="7"/>
      <c r="D88" s="6" t="s">
        <v>151</v>
      </c>
      <c r="E88" s="24" t="s">
        <v>152</v>
      </c>
      <c r="F88" s="7" t="s">
        <v>27</v>
      </c>
      <c r="G88" s="5">
        <v>24</v>
      </c>
      <c r="H88" s="5"/>
      <c r="I88" s="5"/>
      <c r="J88" s="16">
        <f t="shared" si="5"/>
        <v>24</v>
      </c>
      <c r="K88" s="8">
        <v>50</v>
      </c>
      <c r="L88" s="8">
        <f t="shared" si="9"/>
        <v>1200</v>
      </c>
      <c r="M88" s="8">
        <f t="shared" si="6"/>
        <v>0</v>
      </c>
      <c r="N88" s="8">
        <f t="shared" si="7"/>
        <v>0</v>
      </c>
      <c r="O88" s="8">
        <f t="shared" si="8"/>
        <v>1200</v>
      </c>
    </row>
    <row r="89" spans="1:15">
      <c r="A89" s="17" t="s">
        <v>137</v>
      </c>
      <c r="B89" s="7" t="s">
        <v>35</v>
      </c>
      <c r="C89" s="7" t="s">
        <v>36</v>
      </c>
      <c r="D89" s="6" t="s">
        <v>37</v>
      </c>
      <c r="E89" s="24" t="s">
        <v>153</v>
      </c>
      <c r="F89" s="7" t="s">
        <v>22</v>
      </c>
      <c r="G89" s="5">
        <v>0</v>
      </c>
      <c r="H89" s="5">
        <v>50</v>
      </c>
      <c r="I89" s="5">
        <v>50</v>
      </c>
      <c r="J89" s="5">
        <f t="shared" si="5"/>
        <v>0</v>
      </c>
      <c r="K89" s="8">
        <v>40</v>
      </c>
      <c r="L89" s="8">
        <f t="shared" si="9"/>
        <v>0</v>
      </c>
      <c r="M89" s="8">
        <f t="shared" si="6"/>
        <v>2000</v>
      </c>
      <c r="N89" s="8">
        <f t="shared" si="7"/>
        <v>2000</v>
      </c>
      <c r="O89" s="8">
        <f t="shared" si="8"/>
        <v>0</v>
      </c>
    </row>
    <row r="90" spans="1:15">
      <c r="A90" s="17" t="s">
        <v>137</v>
      </c>
      <c r="B90" s="7" t="s">
        <v>69</v>
      </c>
      <c r="C90" s="7"/>
      <c r="D90" s="6" t="s">
        <v>70</v>
      </c>
      <c r="E90" s="24" t="s">
        <v>154</v>
      </c>
      <c r="F90" s="7" t="s">
        <v>103</v>
      </c>
      <c r="G90" s="5">
        <v>13</v>
      </c>
      <c r="H90" s="5"/>
      <c r="I90" s="5">
        <f>1+1+2</f>
        <v>4</v>
      </c>
      <c r="J90" s="16">
        <f t="shared" si="5"/>
        <v>9</v>
      </c>
      <c r="K90" s="8">
        <v>21</v>
      </c>
      <c r="L90" s="8">
        <f t="shared" si="9"/>
        <v>273</v>
      </c>
      <c r="M90" s="8">
        <f t="shared" si="6"/>
        <v>0</v>
      </c>
      <c r="N90" s="8">
        <f t="shared" si="7"/>
        <v>84</v>
      </c>
      <c r="O90" s="8">
        <f t="shared" si="8"/>
        <v>189</v>
      </c>
    </row>
    <row r="91" spans="1:15">
      <c r="A91" s="17" t="s">
        <v>137</v>
      </c>
      <c r="B91" s="7" t="s">
        <v>69</v>
      </c>
      <c r="C91" s="7"/>
      <c r="D91" s="6" t="s">
        <v>70</v>
      </c>
      <c r="E91" s="24" t="s">
        <v>155</v>
      </c>
      <c r="F91" s="7" t="s">
        <v>22</v>
      </c>
      <c r="G91" s="5">
        <v>15</v>
      </c>
      <c r="H91" s="5"/>
      <c r="I91" s="5">
        <f>6+9</f>
        <v>15</v>
      </c>
      <c r="J91" s="5">
        <f t="shared" si="5"/>
        <v>0</v>
      </c>
      <c r="K91" s="8">
        <v>30.2</v>
      </c>
      <c r="L91" s="8">
        <f t="shared" si="9"/>
        <v>453</v>
      </c>
      <c r="M91" s="8">
        <f t="shared" si="6"/>
        <v>0</v>
      </c>
      <c r="N91" s="8">
        <f t="shared" si="7"/>
        <v>453</v>
      </c>
      <c r="O91" s="8">
        <f t="shared" si="8"/>
        <v>0</v>
      </c>
    </row>
    <row r="92" spans="1:15">
      <c r="A92" s="17" t="s">
        <v>137</v>
      </c>
      <c r="B92" s="7" t="s">
        <v>69</v>
      </c>
      <c r="C92" s="7"/>
      <c r="D92" s="6" t="s">
        <v>70</v>
      </c>
      <c r="E92" s="24" t="s">
        <v>156</v>
      </c>
      <c r="F92" s="7" t="s">
        <v>22</v>
      </c>
      <c r="G92" s="5">
        <v>152</v>
      </c>
      <c r="H92" s="5"/>
      <c r="I92" s="5">
        <f>3+1+1+5+1+2+1+2+125</f>
        <v>141</v>
      </c>
      <c r="J92" s="5">
        <f t="shared" si="5"/>
        <v>11</v>
      </c>
      <c r="K92" s="8">
        <v>70.55</v>
      </c>
      <c r="L92" s="8">
        <f t="shared" si="9"/>
        <v>10723.6</v>
      </c>
      <c r="M92" s="8">
        <f t="shared" si="6"/>
        <v>0</v>
      </c>
      <c r="N92" s="8">
        <f t="shared" si="7"/>
        <v>9947.5499999999993</v>
      </c>
      <c r="O92" s="8">
        <f t="shared" si="8"/>
        <v>776.05000000000109</v>
      </c>
    </row>
    <row r="93" spans="1:15">
      <c r="A93" s="17" t="s">
        <v>137</v>
      </c>
      <c r="B93" s="7" t="s">
        <v>104</v>
      </c>
      <c r="C93" s="7" t="s">
        <v>24</v>
      </c>
      <c r="D93" s="6" t="s">
        <v>105</v>
      </c>
      <c r="E93" s="24" t="s">
        <v>157</v>
      </c>
      <c r="F93" s="7" t="s">
        <v>27</v>
      </c>
      <c r="G93" s="5">
        <v>59</v>
      </c>
      <c r="H93" s="5"/>
      <c r="I93" s="5">
        <f>1+1+1+1+1+10+1</f>
        <v>16</v>
      </c>
      <c r="J93" s="5">
        <f t="shared" si="5"/>
        <v>43</v>
      </c>
      <c r="K93" s="8">
        <v>34.75</v>
      </c>
      <c r="L93" s="8">
        <f t="shared" si="9"/>
        <v>2050.25</v>
      </c>
      <c r="M93" s="8">
        <f t="shared" si="6"/>
        <v>0</v>
      </c>
      <c r="N93" s="8">
        <f t="shared" si="7"/>
        <v>556</v>
      </c>
      <c r="O93" s="8">
        <f t="shared" si="8"/>
        <v>1494.25</v>
      </c>
    </row>
    <row r="94" spans="1:15">
      <c r="A94" s="17" t="s">
        <v>137</v>
      </c>
      <c r="B94" s="7" t="s">
        <v>23</v>
      </c>
      <c r="C94" s="7" t="s">
        <v>24</v>
      </c>
      <c r="D94" s="6" t="s">
        <v>25</v>
      </c>
      <c r="E94" s="24" t="s">
        <v>158</v>
      </c>
      <c r="F94" s="7" t="s">
        <v>27</v>
      </c>
      <c r="G94" s="5">
        <v>3</v>
      </c>
      <c r="H94" s="5"/>
      <c r="I94" s="5"/>
      <c r="J94" s="5">
        <f t="shared" si="5"/>
        <v>3</v>
      </c>
      <c r="K94" s="8">
        <v>407.83</v>
      </c>
      <c r="L94" s="8">
        <f t="shared" si="9"/>
        <v>1223.49</v>
      </c>
      <c r="M94" s="8">
        <f t="shared" si="6"/>
        <v>0</v>
      </c>
      <c r="N94" s="8">
        <f t="shared" si="7"/>
        <v>0</v>
      </c>
      <c r="O94" s="8">
        <f t="shared" si="8"/>
        <v>1223.49</v>
      </c>
    </row>
    <row r="95" spans="1:15">
      <c r="A95" s="17" t="s">
        <v>137</v>
      </c>
      <c r="B95" s="7" t="s">
        <v>138</v>
      </c>
      <c r="C95" s="7" t="s">
        <v>24</v>
      </c>
      <c r="D95" s="6" t="s">
        <v>139</v>
      </c>
      <c r="E95" s="24" t="s">
        <v>159</v>
      </c>
      <c r="F95" s="7" t="s">
        <v>22</v>
      </c>
      <c r="G95" s="5">
        <v>0</v>
      </c>
      <c r="H95" s="5">
        <v>651</v>
      </c>
      <c r="I95" s="5">
        <v>651</v>
      </c>
      <c r="J95" s="5">
        <f t="shared" si="5"/>
        <v>0</v>
      </c>
      <c r="K95" s="8">
        <v>9</v>
      </c>
      <c r="L95" s="8">
        <f t="shared" si="9"/>
        <v>0</v>
      </c>
      <c r="M95" s="8">
        <f t="shared" si="6"/>
        <v>5859</v>
      </c>
      <c r="N95" s="8">
        <f t="shared" si="7"/>
        <v>5859</v>
      </c>
      <c r="O95" s="8">
        <f t="shared" si="8"/>
        <v>0</v>
      </c>
    </row>
    <row r="96" spans="1:15">
      <c r="A96" s="17" t="s">
        <v>137</v>
      </c>
      <c r="B96" s="7" t="s">
        <v>74</v>
      </c>
      <c r="C96" s="7" t="s">
        <v>24</v>
      </c>
      <c r="D96" s="6" t="s">
        <v>84</v>
      </c>
      <c r="E96" s="24" t="s">
        <v>160</v>
      </c>
      <c r="F96" s="7" t="s">
        <v>103</v>
      </c>
      <c r="G96" s="5">
        <v>4</v>
      </c>
      <c r="H96" s="5"/>
      <c r="I96" s="5"/>
      <c r="J96" s="16">
        <f t="shared" si="5"/>
        <v>4</v>
      </c>
      <c r="K96" s="8">
        <v>15</v>
      </c>
      <c r="L96" s="8">
        <f t="shared" si="9"/>
        <v>60</v>
      </c>
      <c r="M96" s="8">
        <f t="shared" si="6"/>
        <v>0</v>
      </c>
      <c r="N96" s="8">
        <f t="shared" si="7"/>
        <v>0</v>
      </c>
      <c r="O96" s="8">
        <f t="shared" si="8"/>
        <v>60</v>
      </c>
    </row>
    <row r="97" spans="1:15">
      <c r="A97" s="17" t="s">
        <v>137</v>
      </c>
      <c r="B97" s="7" t="s">
        <v>74</v>
      </c>
      <c r="C97" s="7" t="s">
        <v>24</v>
      </c>
      <c r="D97" s="6" t="s">
        <v>84</v>
      </c>
      <c r="E97" s="24" t="s">
        <v>161</v>
      </c>
      <c r="F97" s="7" t="s">
        <v>101</v>
      </c>
      <c r="G97" s="5">
        <v>16</v>
      </c>
      <c r="H97" s="5"/>
      <c r="I97" s="5">
        <v>3</v>
      </c>
      <c r="J97" s="5">
        <f t="shared" si="5"/>
        <v>13</v>
      </c>
      <c r="K97" s="8">
        <v>43.5</v>
      </c>
      <c r="L97" s="8">
        <f t="shared" si="9"/>
        <v>696</v>
      </c>
      <c r="M97" s="8">
        <f t="shared" si="6"/>
        <v>0</v>
      </c>
      <c r="N97" s="8">
        <f t="shared" si="7"/>
        <v>130.5</v>
      </c>
      <c r="O97" s="8">
        <f t="shared" si="8"/>
        <v>565.5</v>
      </c>
    </row>
    <row r="98" spans="1:15">
      <c r="A98" s="17" t="s">
        <v>137</v>
      </c>
      <c r="B98" s="7" t="s">
        <v>74</v>
      </c>
      <c r="C98" s="7" t="s">
        <v>24</v>
      </c>
      <c r="D98" s="6" t="s">
        <v>84</v>
      </c>
      <c r="E98" s="24" t="s">
        <v>162</v>
      </c>
      <c r="F98" s="7" t="s">
        <v>22</v>
      </c>
      <c r="G98" s="5">
        <v>8</v>
      </c>
      <c r="H98" s="5"/>
      <c r="I98" s="5">
        <f>1+1</f>
        <v>2</v>
      </c>
      <c r="J98" s="5">
        <f t="shared" si="5"/>
        <v>6</v>
      </c>
      <c r="K98" s="8">
        <v>57.9</v>
      </c>
      <c r="L98" s="8">
        <f t="shared" si="9"/>
        <v>463.2</v>
      </c>
      <c r="M98" s="8">
        <f t="shared" si="6"/>
        <v>0</v>
      </c>
      <c r="N98" s="8">
        <f t="shared" si="7"/>
        <v>115.8</v>
      </c>
      <c r="O98" s="8">
        <f t="shared" si="8"/>
        <v>347.4</v>
      </c>
    </row>
    <row r="99" spans="1:15">
      <c r="A99" s="17" t="s">
        <v>137</v>
      </c>
      <c r="B99" s="7" t="s">
        <v>74</v>
      </c>
      <c r="C99" s="7" t="s">
        <v>24</v>
      </c>
      <c r="D99" s="6" t="s">
        <v>84</v>
      </c>
      <c r="E99" s="24" t="s">
        <v>163</v>
      </c>
      <c r="F99" s="7" t="s">
        <v>87</v>
      </c>
      <c r="G99" s="5">
        <v>5</v>
      </c>
      <c r="H99" s="5"/>
      <c r="I99" s="5">
        <f>1+1+1</f>
        <v>3</v>
      </c>
      <c r="J99" s="5">
        <f t="shared" si="5"/>
        <v>2</v>
      </c>
      <c r="K99" s="8">
        <v>90.17</v>
      </c>
      <c r="L99" s="8">
        <f t="shared" si="9"/>
        <v>450.85</v>
      </c>
      <c r="M99" s="8">
        <f t="shared" si="6"/>
        <v>0</v>
      </c>
      <c r="N99" s="8">
        <f t="shared" si="7"/>
        <v>270.51</v>
      </c>
      <c r="O99" s="8">
        <f t="shared" si="8"/>
        <v>180.34000000000003</v>
      </c>
    </row>
    <row r="100" spans="1:15">
      <c r="A100" s="17" t="s">
        <v>137</v>
      </c>
      <c r="B100" s="7" t="s">
        <v>74</v>
      </c>
      <c r="C100" s="7" t="s">
        <v>24</v>
      </c>
      <c r="D100" s="6" t="s">
        <v>84</v>
      </c>
      <c r="E100" s="24" t="s">
        <v>164</v>
      </c>
      <c r="F100" s="7" t="s">
        <v>165</v>
      </c>
      <c r="G100" s="5">
        <v>100</v>
      </c>
      <c r="H100" s="5"/>
      <c r="I100" s="5">
        <f>5+2+1+1+2+1+1+1+2+2+4+11+1</f>
        <v>34</v>
      </c>
      <c r="J100" s="16">
        <f t="shared" si="5"/>
        <v>66</v>
      </c>
      <c r="K100" s="8">
        <v>8.5</v>
      </c>
      <c r="L100" s="8">
        <f t="shared" si="9"/>
        <v>850</v>
      </c>
      <c r="M100" s="8">
        <f t="shared" si="6"/>
        <v>0</v>
      </c>
      <c r="N100" s="8">
        <f t="shared" si="7"/>
        <v>289</v>
      </c>
      <c r="O100" s="8">
        <f t="shared" si="8"/>
        <v>561</v>
      </c>
    </row>
    <row r="101" spans="1:15">
      <c r="A101" s="17" t="s">
        <v>137</v>
      </c>
      <c r="B101" s="7" t="s">
        <v>74</v>
      </c>
      <c r="C101" s="7" t="s">
        <v>24</v>
      </c>
      <c r="D101" s="6" t="s">
        <v>84</v>
      </c>
      <c r="E101" s="24" t="s">
        <v>166</v>
      </c>
      <c r="F101" s="7" t="s">
        <v>165</v>
      </c>
      <c r="G101" s="5">
        <v>76</v>
      </c>
      <c r="H101" s="5"/>
      <c r="I101" s="5">
        <v>1</v>
      </c>
      <c r="J101" s="16">
        <f t="shared" si="5"/>
        <v>75</v>
      </c>
      <c r="K101" s="8">
        <v>11</v>
      </c>
      <c r="L101" s="8">
        <f t="shared" si="9"/>
        <v>836</v>
      </c>
      <c r="M101" s="8">
        <f t="shared" si="6"/>
        <v>0</v>
      </c>
      <c r="N101" s="8">
        <f t="shared" si="7"/>
        <v>11</v>
      </c>
      <c r="O101" s="8">
        <f t="shared" si="8"/>
        <v>825</v>
      </c>
    </row>
    <row r="102" spans="1:15">
      <c r="A102" s="17" t="s">
        <v>137</v>
      </c>
      <c r="B102" s="7" t="s">
        <v>74</v>
      </c>
      <c r="C102" s="7" t="s">
        <v>24</v>
      </c>
      <c r="D102" s="6" t="s">
        <v>84</v>
      </c>
      <c r="E102" s="24" t="s">
        <v>167</v>
      </c>
      <c r="F102" s="7" t="s">
        <v>103</v>
      </c>
      <c r="G102" s="5">
        <v>131</v>
      </c>
      <c r="H102" s="5"/>
      <c r="I102" s="5">
        <f>1+1+2+1+2+4+22+3</f>
        <v>36</v>
      </c>
      <c r="J102" s="16">
        <f t="shared" si="5"/>
        <v>95</v>
      </c>
      <c r="K102" s="8">
        <v>24</v>
      </c>
      <c r="L102" s="8">
        <f t="shared" si="9"/>
        <v>3144</v>
      </c>
      <c r="M102" s="8">
        <f t="shared" si="6"/>
        <v>0</v>
      </c>
      <c r="N102" s="8">
        <f t="shared" si="7"/>
        <v>864</v>
      </c>
      <c r="O102" s="8">
        <f t="shared" si="8"/>
        <v>2280</v>
      </c>
    </row>
    <row r="103" spans="1:15">
      <c r="A103" s="17" t="s">
        <v>137</v>
      </c>
      <c r="B103" s="7" t="s">
        <v>58</v>
      </c>
      <c r="C103" s="7" t="s">
        <v>24</v>
      </c>
      <c r="D103" s="6" t="s">
        <v>59</v>
      </c>
      <c r="E103" s="24" t="s">
        <v>168</v>
      </c>
      <c r="F103" s="7" t="s">
        <v>64</v>
      </c>
      <c r="G103" s="5">
        <v>20</v>
      </c>
      <c r="H103" s="28">
        <v>194</v>
      </c>
      <c r="I103" s="5">
        <f>8+8+8+8+8+3+8+8+8+8</f>
        <v>75</v>
      </c>
      <c r="J103" s="5">
        <f t="shared" si="5"/>
        <v>139</v>
      </c>
      <c r="K103" s="8">
        <v>49.95</v>
      </c>
      <c r="L103" s="8">
        <f t="shared" si="9"/>
        <v>999</v>
      </c>
      <c r="M103" s="8">
        <f t="shared" si="6"/>
        <v>9690.3000000000011</v>
      </c>
      <c r="N103" s="8">
        <f t="shared" si="7"/>
        <v>3746.25</v>
      </c>
      <c r="O103" s="8">
        <f t="shared" si="8"/>
        <v>6943.0500000000011</v>
      </c>
    </row>
    <row r="104" spans="1:15">
      <c r="A104" s="17" t="s">
        <v>137</v>
      </c>
      <c r="B104" s="7" t="s">
        <v>23</v>
      </c>
      <c r="C104" s="7" t="s">
        <v>24</v>
      </c>
      <c r="D104" s="6" t="s">
        <v>25</v>
      </c>
      <c r="E104" s="24" t="s">
        <v>169</v>
      </c>
      <c r="F104" s="7" t="s">
        <v>27</v>
      </c>
      <c r="G104" s="5">
        <v>25</v>
      </c>
      <c r="H104" s="5"/>
      <c r="I104" s="5"/>
      <c r="J104" s="5">
        <f t="shared" si="5"/>
        <v>25</v>
      </c>
      <c r="K104" s="8">
        <v>132.41999999999999</v>
      </c>
      <c r="L104" s="8">
        <f t="shared" si="9"/>
        <v>3310.4999999999995</v>
      </c>
      <c r="M104" s="8">
        <f t="shared" si="6"/>
        <v>0</v>
      </c>
      <c r="N104" s="8">
        <f t="shared" si="7"/>
        <v>0</v>
      </c>
      <c r="O104" s="8">
        <f t="shared" si="8"/>
        <v>3310.4999999999995</v>
      </c>
    </row>
    <row r="105" spans="1:15">
      <c r="A105" s="17" t="s">
        <v>137</v>
      </c>
      <c r="B105" s="7" t="s">
        <v>23</v>
      </c>
      <c r="C105" s="7" t="s">
        <v>24</v>
      </c>
      <c r="D105" s="6" t="s">
        <v>25</v>
      </c>
      <c r="E105" s="24" t="s">
        <v>170</v>
      </c>
      <c r="F105" s="7" t="s">
        <v>27</v>
      </c>
      <c r="G105" s="5">
        <v>30</v>
      </c>
      <c r="H105" s="5"/>
      <c r="I105" s="5"/>
      <c r="J105" s="5">
        <f t="shared" si="5"/>
        <v>30</v>
      </c>
      <c r="K105" s="8">
        <v>215.04</v>
      </c>
      <c r="L105" s="8">
        <f t="shared" si="9"/>
        <v>6451.2</v>
      </c>
      <c r="M105" s="8">
        <f t="shared" si="6"/>
        <v>0</v>
      </c>
      <c r="N105" s="8">
        <f t="shared" si="7"/>
        <v>0</v>
      </c>
      <c r="O105" s="8">
        <f t="shared" si="8"/>
        <v>6451.2</v>
      </c>
    </row>
    <row r="106" spans="1:15">
      <c r="A106" s="17" t="s">
        <v>137</v>
      </c>
      <c r="B106" s="7" t="s">
        <v>23</v>
      </c>
      <c r="C106" s="7" t="s">
        <v>24</v>
      </c>
      <c r="D106" s="6" t="s">
        <v>25</v>
      </c>
      <c r="E106" s="24" t="s">
        <v>171</v>
      </c>
      <c r="F106" s="7" t="s">
        <v>27</v>
      </c>
      <c r="G106" s="5">
        <v>2</v>
      </c>
      <c r="H106" s="5"/>
      <c r="I106" s="5"/>
      <c r="J106" s="5">
        <f t="shared" si="5"/>
        <v>2</v>
      </c>
      <c r="K106" s="8">
        <v>577.33000000000004</v>
      </c>
      <c r="L106" s="8">
        <f t="shared" si="9"/>
        <v>1154.6600000000001</v>
      </c>
      <c r="M106" s="8">
        <f t="shared" si="6"/>
        <v>0</v>
      </c>
      <c r="N106" s="8">
        <f t="shared" si="7"/>
        <v>0</v>
      </c>
      <c r="O106" s="8">
        <f t="shared" si="8"/>
        <v>1154.6600000000001</v>
      </c>
    </row>
    <row r="107" spans="1:15">
      <c r="A107" s="17" t="s">
        <v>137</v>
      </c>
      <c r="B107" s="19" t="s">
        <v>18</v>
      </c>
      <c r="C107" s="19" t="s">
        <v>19</v>
      </c>
      <c r="D107" s="6" t="s">
        <v>20</v>
      </c>
      <c r="E107" s="24" t="s">
        <v>172</v>
      </c>
      <c r="F107" s="7" t="s">
        <v>22</v>
      </c>
      <c r="G107" s="5"/>
      <c r="H107" s="5">
        <v>6</v>
      </c>
      <c r="I107" s="5">
        <v>6</v>
      </c>
      <c r="J107" s="5">
        <f t="shared" si="5"/>
        <v>0</v>
      </c>
      <c r="K107" s="8">
        <v>592</v>
      </c>
      <c r="L107" s="8">
        <f t="shared" si="9"/>
        <v>0</v>
      </c>
      <c r="M107" s="8">
        <f t="shared" si="6"/>
        <v>3552</v>
      </c>
      <c r="N107" s="8">
        <f t="shared" si="7"/>
        <v>3552</v>
      </c>
      <c r="O107" s="8">
        <f t="shared" si="8"/>
        <v>0</v>
      </c>
    </row>
    <row r="108" spans="1:15">
      <c r="A108" s="17" t="s">
        <v>137</v>
      </c>
      <c r="B108" s="7" t="s">
        <v>35</v>
      </c>
      <c r="C108" s="7" t="s">
        <v>36</v>
      </c>
      <c r="D108" s="6" t="s">
        <v>37</v>
      </c>
      <c r="E108" s="24" t="s">
        <v>173</v>
      </c>
      <c r="F108" s="7" t="s">
        <v>27</v>
      </c>
      <c r="G108" s="5">
        <v>5</v>
      </c>
      <c r="H108" s="5"/>
      <c r="I108" s="5">
        <v>5</v>
      </c>
      <c r="J108" s="5">
        <f t="shared" si="5"/>
        <v>0</v>
      </c>
      <c r="K108" s="8">
        <v>888.77</v>
      </c>
      <c r="L108" s="8">
        <f t="shared" si="9"/>
        <v>4443.8500000000004</v>
      </c>
      <c r="M108" s="8">
        <f t="shared" si="6"/>
        <v>0</v>
      </c>
      <c r="N108" s="8">
        <f t="shared" si="7"/>
        <v>4443.8500000000004</v>
      </c>
      <c r="O108" s="8">
        <f t="shared" si="8"/>
        <v>0</v>
      </c>
    </row>
    <row r="109" spans="1:15">
      <c r="A109" s="17" t="s">
        <v>137</v>
      </c>
      <c r="B109" s="7" t="s">
        <v>74</v>
      </c>
      <c r="C109" s="7" t="s">
        <v>24</v>
      </c>
      <c r="D109" s="6" t="s">
        <v>84</v>
      </c>
      <c r="E109" s="24" t="s">
        <v>174</v>
      </c>
      <c r="F109" s="7" t="s">
        <v>27</v>
      </c>
      <c r="G109" s="5">
        <v>0</v>
      </c>
      <c r="H109" s="5"/>
      <c r="I109" s="5"/>
      <c r="J109" s="5">
        <f t="shared" si="5"/>
        <v>0</v>
      </c>
      <c r="K109" s="8">
        <v>40.14</v>
      </c>
      <c r="L109" s="8">
        <f t="shared" si="9"/>
        <v>0</v>
      </c>
      <c r="M109" s="8">
        <f t="shared" si="6"/>
        <v>0</v>
      </c>
      <c r="N109" s="8">
        <f t="shared" si="7"/>
        <v>0</v>
      </c>
      <c r="O109" s="8">
        <f t="shared" si="8"/>
        <v>0</v>
      </c>
    </row>
    <row r="110" spans="1:15">
      <c r="A110" s="17" t="s">
        <v>137</v>
      </c>
      <c r="B110" s="19" t="s">
        <v>29</v>
      </c>
      <c r="C110" s="19" t="s">
        <v>24</v>
      </c>
      <c r="D110" s="6" t="s">
        <v>129</v>
      </c>
      <c r="E110" s="24" t="s">
        <v>175</v>
      </c>
      <c r="F110" s="7" t="s">
        <v>27</v>
      </c>
      <c r="G110" s="5">
        <v>3</v>
      </c>
      <c r="H110" s="5"/>
      <c r="I110" s="5">
        <v>3</v>
      </c>
      <c r="J110" s="5">
        <f t="shared" si="5"/>
        <v>0</v>
      </c>
      <c r="K110" s="8">
        <v>10793.75</v>
      </c>
      <c r="L110" s="8">
        <f t="shared" si="9"/>
        <v>32381.25</v>
      </c>
      <c r="M110" s="8">
        <f t="shared" si="6"/>
        <v>0</v>
      </c>
      <c r="N110" s="8">
        <f t="shared" si="7"/>
        <v>32381.25</v>
      </c>
      <c r="O110" s="8">
        <f t="shared" si="8"/>
        <v>0</v>
      </c>
    </row>
    <row r="111" spans="1:15">
      <c r="A111" s="17" t="s">
        <v>137</v>
      </c>
      <c r="B111" s="19" t="s">
        <v>29</v>
      </c>
      <c r="C111" s="19" t="s">
        <v>24</v>
      </c>
      <c r="D111" s="6" t="s">
        <v>129</v>
      </c>
      <c r="E111" s="24" t="s">
        <v>176</v>
      </c>
      <c r="F111" s="7" t="s">
        <v>22</v>
      </c>
      <c r="G111" s="5">
        <v>0</v>
      </c>
      <c r="H111" s="5"/>
      <c r="I111" s="5"/>
      <c r="J111" s="5">
        <f t="shared" si="5"/>
        <v>0</v>
      </c>
      <c r="K111" s="8">
        <v>18920</v>
      </c>
      <c r="L111" s="8">
        <f t="shared" si="9"/>
        <v>0</v>
      </c>
      <c r="M111" s="8">
        <f t="shared" si="6"/>
        <v>0</v>
      </c>
      <c r="N111" s="8">
        <f t="shared" si="7"/>
        <v>0</v>
      </c>
      <c r="O111" s="8">
        <f t="shared" si="8"/>
        <v>0</v>
      </c>
    </row>
    <row r="112" spans="1:15">
      <c r="A112" s="17" t="s">
        <v>137</v>
      </c>
      <c r="B112" s="19" t="s">
        <v>128</v>
      </c>
      <c r="C112" s="19" t="s">
        <v>24</v>
      </c>
      <c r="D112" s="6" t="s">
        <v>129</v>
      </c>
      <c r="E112" s="24" t="s">
        <v>177</v>
      </c>
      <c r="F112" s="7" t="s">
        <v>27</v>
      </c>
      <c r="G112" s="5">
        <v>0</v>
      </c>
      <c r="H112" s="5"/>
      <c r="I112" s="5"/>
      <c r="J112" s="5">
        <f t="shared" si="5"/>
        <v>0</v>
      </c>
      <c r="K112" s="8">
        <v>12400</v>
      </c>
      <c r="L112" s="8">
        <f t="shared" si="9"/>
        <v>0</v>
      </c>
      <c r="M112" s="8">
        <f t="shared" si="6"/>
        <v>0</v>
      </c>
      <c r="N112" s="8">
        <f t="shared" si="7"/>
        <v>0</v>
      </c>
      <c r="O112" s="8">
        <f t="shared" si="8"/>
        <v>0</v>
      </c>
    </row>
    <row r="113" spans="1:15">
      <c r="A113" s="17" t="s">
        <v>137</v>
      </c>
      <c r="B113" s="7" t="s">
        <v>54</v>
      </c>
      <c r="C113" s="7" t="s">
        <v>24</v>
      </c>
      <c r="D113" s="6" t="s">
        <v>55</v>
      </c>
      <c r="E113" s="24" t="s">
        <v>178</v>
      </c>
      <c r="F113" s="7" t="s">
        <v>27</v>
      </c>
      <c r="G113" s="5">
        <v>10</v>
      </c>
      <c r="H113" s="5"/>
      <c r="I113" s="5"/>
      <c r="J113" s="5">
        <f t="shared" si="5"/>
        <v>10</v>
      </c>
      <c r="K113" s="8">
        <v>105.93</v>
      </c>
      <c r="L113" s="8">
        <f t="shared" si="9"/>
        <v>1059.3000000000002</v>
      </c>
      <c r="M113" s="8">
        <f t="shared" si="6"/>
        <v>0</v>
      </c>
      <c r="N113" s="8">
        <f t="shared" si="7"/>
        <v>0</v>
      </c>
      <c r="O113" s="8">
        <f t="shared" si="8"/>
        <v>1059.3000000000002</v>
      </c>
    </row>
    <row r="114" spans="1:15">
      <c r="A114" s="17" t="s">
        <v>137</v>
      </c>
      <c r="B114" s="7" t="s">
        <v>54</v>
      </c>
      <c r="C114" s="7" t="s">
        <v>24</v>
      </c>
      <c r="D114" s="6" t="s">
        <v>55</v>
      </c>
      <c r="E114" s="24" t="s">
        <v>179</v>
      </c>
      <c r="F114" s="7" t="s">
        <v>27</v>
      </c>
      <c r="G114" s="5">
        <v>10</v>
      </c>
      <c r="H114" s="5"/>
      <c r="I114" s="5"/>
      <c r="J114" s="5">
        <f t="shared" si="5"/>
        <v>10</v>
      </c>
      <c r="K114" s="8">
        <v>132.41999999999999</v>
      </c>
      <c r="L114" s="8">
        <f t="shared" si="9"/>
        <v>1324.1999999999998</v>
      </c>
      <c r="M114" s="8">
        <f t="shared" si="6"/>
        <v>0</v>
      </c>
      <c r="N114" s="8">
        <f t="shared" si="7"/>
        <v>0</v>
      </c>
      <c r="O114" s="8">
        <f t="shared" si="8"/>
        <v>1324.1999999999998</v>
      </c>
    </row>
    <row r="115" spans="1:15">
      <c r="A115" s="17" t="s">
        <v>137</v>
      </c>
      <c r="B115" s="7" t="s">
        <v>54</v>
      </c>
      <c r="C115" s="7" t="s">
        <v>24</v>
      </c>
      <c r="D115" s="6" t="s">
        <v>55</v>
      </c>
      <c r="E115" s="24" t="s">
        <v>180</v>
      </c>
      <c r="F115" s="7" t="s">
        <v>27</v>
      </c>
      <c r="G115" s="5">
        <v>1</v>
      </c>
      <c r="H115" s="5"/>
      <c r="I115" s="5">
        <v>1</v>
      </c>
      <c r="J115" s="5">
        <f t="shared" si="5"/>
        <v>0</v>
      </c>
      <c r="K115" s="8">
        <v>400</v>
      </c>
      <c r="L115" s="8">
        <f t="shared" si="9"/>
        <v>400</v>
      </c>
      <c r="M115" s="8">
        <f t="shared" si="6"/>
        <v>0</v>
      </c>
      <c r="N115" s="8">
        <f t="shared" si="7"/>
        <v>400</v>
      </c>
      <c r="O115" s="8">
        <f t="shared" si="8"/>
        <v>0</v>
      </c>
    </row>
    <row r="116" spans="1:15">
      <c r="A116" s="17" t="s">
        <v>137</v>
      </c>
      <c r="B116" s="7" t="s">
        <v>54</v>
      </c>
      <c r="C116" s="7" t="s">
        <v>24</v>
      </c>
      <c r="D116" s="6" t="s">
        <v>55</v>
      </c>
      <c r="E116" s="24" t="s">
        <v>181</v>
      </c>
      <c r="F116" s="7" t="s">
        <v>27</v>
      </c>
      <c r="G116" s="5">
        <v>3</v>
      </c>
      <c r="H116" s="5"/>
      <c r="I116" s="5">
        <v>1</v>
      </c>
      <c r="J116" s="5">
        <f t="shared" si="5"/>
        <v>2</v>
      </c>
      <c r="K116" s="8">
        <v>1912.5</v>
      </c>
      <c r="L116" s="8">
        <f t="shared" si="9"/>
        <v>5737.5</v>
      </c>
      <c r="M116" s="8">
        <f t="shared" si="6"/>
        <v>0</v>
      </c>
      <c r="N116" s="8">
        <f t="shared" si="7"/>
        <v>1912.5</v>
      </c>
      <c r="O116" s="8">
        <f t="shared" si="8"/>
        <v>3825</v>
      </c>
    </row>
    <row r="117" spans="1:15">
      <c r="A117" s="17" t="s">
        <v>137</v>
      </c>
      <c r="B117" s="7" t="s">
        <v>54</v>
      </c>
      <c r="C117" s="7" t="s">
        <v>24</v>
      </c>
      <c r="D117" s="6" t="s">
        <v>55</v>
      </c>
      <c r="E117" s="24" t="s">
        <v>182</v>
      </c>
      <c r="F117" s="7" t="s">
        <v>27</v>
      </c>
      <c r="G117" s="5">
        <v>0</v>
      </c>
      <c r="H117" s="5"/>
      <c r="I117" s="5"/>
      <c r="J117" s="5">
        <f t="shared" si="5"/>
        <v>0</v>
      </c>
      <c r="K117" s="8">
        <v>2437.5</v>
      </c>
      <c r="L117" s="8">
        <f t="shared" si="9"/>
        <v>0</v>
      </c>
      <c r="M117" s="8">
        <f t="shared" si="6"/>
        <v>0</v>
      </c>
      <c r="N117" s="8">
        <f t="shared" si="7"/>
        <v>0</v>
      </c>
      <c r="O117" s="8">
        <f t="shared" si="8"/>
        <v>0</v>
      </c>
    </row>
    <row r="118" spans="1:15">
      <c r="A118" s="17" t="s">
        <v>137</v>
      </c>
      <c r="B118" s="7" t="s">
        <v>54</v>
      </c>
      <c r="C118" s="7" t="s">
        <v>24</v>
      </c>
      <c r="D118" s="6" t="s">
        <v>55</v>
      </c>
      <c r="E118" s="24" t="s">
        <v>183</v>
      </c>
      <c r="F118" s="7" t="s">
        <v>27</v>
      </c>
      <c r="G118" s="5">
        <v>2</v>
      </c>
      <c r="H118" s="5"/>
      <c r="I118" s="5"/>
      <c r="J118" s="5">
        <f t="shared" si="5"/>
        <v>2</v>
      </c>
      <c r="K118" s="8">
        <v>1588.98</v>
      </c>
      <c r="L118" s="8">
        <f t="shared" si="9"/>
        <v>3177.96</v>
      </c>
      <c r="M118" s="8">
        <f t="shared" si="6"/>
        <v>0</v>
      </c>
      <c r="N118" s="8">
        <f t="shared" si="7"/>
        <v>0</v>
      </c>
      <c r="O118" s="8">
        <f t="shared" si="8"/>
        <v>3177.96</v>
      </c>
    </row>
    <row r="119" spans="1:15">
      <c r="A119" s="17" t="s">
        <v>137</v>
      </c>
      <c r="B119" s="7" t="s">
        <v>184</v>
      </c>
      <c r="C119" s="7" t="s">
        <v>24</v>
      </c>
      <c r="D119" s="6" t="s">
        <v>185</v>
      </c>
      <c r="E119" s="24" t="s">
        <v>186</v>
      </c>
      <c r="F119" s="7" t="s">
        <v>22</v>
      </c>
      <c r="G119" s="5"/>
      <c r="H119" s="5">
        <v>300</v>
      </c>
      <c r="I119" s="5">
        <v>300</v>
      </c>
      <c r="J119" s="16">
        <f t="shared" si="5"/>
        <v>0</v>
      </c>
      <c r="K119" s="8">
        <v>285</v>
      </c>
      <c r="L119" s="8">
        <f t="shared" si="9"/>
        <v>0</v>
      </c>
      <c r="M119" s="8">
        <f t="shared" si="6"/>
        <v>85500</v>
      </c>
      <c r="N119" s="8">
        <f t="shared" si="7"/>
        <v>85500</v>
      </c>
      <c r="O119" s="8">
        <f t="shared" si="8"/>
        <v>0</v>
      </c>
    </row>
    <row r="120" spans="1:15">
      <c r="A120" s="17" t="s">
        <v>137</v>
      </c>
      <c r="B120" s="7" t="s">
        <v>74</v>
      </c>
      <c r="C120" s="7" t="s">
        <v>24</v>
      </c>
      <c r="D120" s="6" t="s">
        <v>84</v>
      </c>
      <c r="E120" s="24" t="s">
        <v>187</v>
      </c>
      <c r="F120" s="7" t="s">
        <v>27</v>
      </c>
      <c r="G120" s="5">
        <v>44</v>
      </c>
      <c r="H120" s="5"/>
      <c r="I120" s="5">
        <f>6+1+3+3+1+3+23</f>
        <v>40</v>
      </c>
      <c r="J120" s="16">
        <f t="shared" si="5"/>
        <v>4</v>
      </c>
      <c r="K120" s="8">
        <v>14</v>
      </c>
      <c r="L120" s="8">
        <f t="shared" si="9"/>
        <v>616</v>
      </c>
      <c r="M120" s="8">
        <f t="shared" si="6"/>
        <v>0</v>
      </c>
      <c r="N120" s="8">
        <f t="shared" si="7"/>
        <v>560</v>
      </c>
      <c r="O120" s="8">
        <f t="shared" si="8"/>
        <v>56</v>
      </c>
    </row>
    <row r="121" spans="1:15">
      <c r="A121" s="17" t="s">
        <v>137</v>
      </c>
      <c r="B121" s="7" t="s">
        <v>23</v>
      </c>
      <c r="C121" s="7" t="s">
        <v>24</v>
      </c>
      <c r="D121" s="6" t="s">
        <v>25</v>
      </c>
      <c r="E121" s="24" t="s">
        <v>188</v>
      </c>
      <c r="F121" s="7" t="s">
        <v>22</v>
      </c>
      <c r="G121" s="5">
        <v>0</v>
      </c>
      <c r="H121" s="5"/>
      <c r="I121" s="5"/>
      <c r="J121" s="5">
        <f t="shared" si="5"/>
        <v>0</v>
      </c>
      <c r="K121" s="8">
        <v>1450</v>
      </c>
      <c r="L121" s="8">
        <f t="shared" si="9"/>
        <v>0</v>
      </c>
      <c r="M121" s="8">
        <f t="shared" si="6"/>
        <v>0</v>
      </c>
      <c r="N121" s="8">
        <f t="shared" si="7"/>
        <v>0</v>
      </c>
      <c r="O121" s="8">
        <f t="shared" si="8"/>
        <v>0</v>
      </c>
    </row>
    <row r="122" spans="1:15">
      <c r="A122" s="17" t="s">
        <v>137</v>
      </c>
      <c r="B122" s="19" t="s">
        <v>29</v>
      </c>
      <c r="C122" s="19" t="s">
        <v>24</v>
      </c>
      <c r="D122" s="6" t="s">
        <v>129</v>
      </c>
      <c r="E122" s="24" t="s">
        <v>189</v>
      </c>
      <c r="F122" s="7" t="s">
        <v>27</v>
      </c>
      <c r="G122" s="5">
        <v>20</v>
      </c>
      <c r="H122" s="5"/>
      <c r="I122" s="5"/>
      <c r="J122" s="5">
        <f t="shared" si="5"/>
        <v>20</v>
      </c>
      <c r="K122" s="8">
        <v>79</v>
      </c>
      <c r="L122" s="8">
        <f t="shared" si="9"/>
        <v>1580</v>
      </c>
      <c r="M122" s="8">
        <f t="shared" si="6"/>
        <v>0</v>
      </c>
      <c r="N122" s="8">
        <f t="shared" si="7"/>
        <v>0</v>
      </c>
      <c r="O122" s="8">
        <f t="shared" si="8"/>
        <v>1580</v>
      </c>
    </row>
    <row r="123" spans="1:15">
      <c r="A123" s="17" t="s">
        <v>137</v>
      </c>
      <c r="B123" s="19" t="s">
        <v>29</v>
      </c>
      <c r="C123" s="19" t="s">
        <v>190</v>
      </c>
      <c r="D123" s="6" t="s">
        <v>129</v>
      </c>
      <c r="E123" s="24" t="s">
        <v>191</v>
      </c>
      <c r="F123" s="7" t="s">
        <v>27</v>
      </c>
      <c r="G123" s="5">
        <v>30</v>
      </c>
      <c r="H123" s="5"/>
      <c r="I123" s="5">
        <v>1</v>
      </c>
      <c r="J123" s="5">
        <f t="shared" si="5"/>
        <v>29</v>
      </c>
      <c r="K123" s="8">
        <v>151</v>
      </c>
      <c r="L123" s="8">
        <f t="shared" si="9"/>
        <v>4530</v>
      </c>
      <c r="M123" s="8">
        <f t="shared" si="6"/>
        <v>0</v>
      </c>
      <c r="N123" s="8">
        <f t="shared" si="7"/>
        <v>151</v>
      </c>
      <c r="O123" s="8">
        <f t="shared" si="8"/>
        <v>4379</v>
      </c>
    </row>
    <row r="124" spans="1:15">
      <c r="A124" s="17" t="s">
        <v>137</v>
      </c>
      <c r="B124" s="7" t="s">
        <v>104</v>
      </c>
      <c r="C124" s="7" t="s">
        <v>24</v>
      </c>
      <c r="D124" s="6" t="s">
        <v>105</v>
      </c>
      <c r="E124" s="24" t="s">
        <v>192</v>
      </c>
      <c r="F124" s="7" t="s">
        <v>27</v>
      </c>
      <c r="G124" s="5">
        <v>0</v>
      </c>
      <c r="H124" s="5"/>
      <c r="I124" s="5"/>
      <c r="J124" s="5">
        <f t="shared" si="5"/>
        <v>0</v>
      </c>
      <c r="K124" s="8">
        <v>46.8</v>
      </c>
      <c r="L124" s="8">
        <f t="shared" si="9"/>
        <v>0</v>
      </c>
      <c r="M124" s="8">
        <f t="shared" si="6"/>
        <v>0</v>
      </c>
      <c r="N124" s="8">
        <f t="shared" si="7"/>
        <v>0</v>
      </c>
      <c r="O124" s="8">
        <f t="shared" si="8"/>
        <v>0</v>
      </c>
    </row>
    <row r="125" spans="1:15">
      <c r="A125" s="17" t="s">
        <v>137</v>
      </c>
      <c r="B125" s="7" t="s">
        <v>58</v>
      </c>
      <c r="C125" s="7" t="s">
        <v>24</v>
      </c>
      <c r="D125" s="6" t="s">
        <v>59</v>
      </c>
      <c r="E125" s="24" t="s">
        <v>193</v>
      </c>
      <c r="F125" s="7" t="s">
        <v>27</v>
      </c>
      <c r="G125" s="5">
        <v>1</v>
      </c>
      <c r="H125" s="5"/>
      <c r="I125" s="5"/>
      <c r="J125" s="5">
        <f t="shared" si="5"/>
        <v>1</v>
      </c>
      <c r="K125" s="8">
        <v>2261.25</v>
      </c>
      <c r="L125" s="8">
        <f t="shared" si="9"/>
        <v>2261.25</v>
      </c>
      <c r="M125" s="8">
        <f t="shared" si="6"/>
        <v>0</v>
      </c>
      <c r="N125" s="8">
        <f t="shared" si="7"/>
        <v>0</v>
      </c>
      <c r="O125" s="8">
        <f t="shared" si="8"/>
        <v>2261.25</v>
      </c>
    </row>
    <row r="126" spans="1:15">
      <c r="A126" s="17" t="s">
        <v>137</v>
      </c>
      <c r="B126" s="7" t="s">
        <v>23</v>
      </c>
      <c r="C126" s="7" t="s">
        <v>24</v>
      </c>
      <c r="D126" s="6" t="s">
        <v>25</v>
      </c>
      <c r="E126" s="24" t="s">
        <v>194</v>
      </c>
      <c r="F126" s="7" t="s">
        <v>22</v>
      </c>
      <c r="G126" s="5">
        <v>0</v>
      </c>
      <c r="H126" s="5"/>
      <c r="I126" s="5"/>
      <c r="J126" s="5">
        <f t="shared" si="5"/>
        <v>0</v>
      </c>
      <c r="K126" s="8">
        <v>15.67</v>
      </c>
      <c r="L126" s="8">
        <f t="shared" si="9"/>
        <v>0</v>
      </c>
      <c r="M126" s="8">
        <f t="shared" si="6"/>
        <v>0</v>
      </c>
      <c r="N126" s="8">
        <f t="shared" si="7"/>
        <v>0</v>
      </c>
      <c r="O126" s="8">
        <f t="shared" si="8"/>
        <v>0</v>
      </c>
    </row>
    <row r="127" spans="1:15">
      <c r="A127" s="17" t="s">
        <v>137</v>
      </c>
      <c r="B127" s="7" t="s">
        <v>58</v>
      </c>
      <c r="C127" s="7" t="s">
        <v>24</v>
      </c>
      <c r="D127" s="6" t="s">
        <v>59</v>
      </c>
      <c r="E127" s="24" t="s">
        <v>195</v>
      </c>
      <c r="F127" s="7" t="s">
        <v>61</v>
      </c>
      <c r="G127" s="5">
        <v>64</v>
      </c>
      <c r="H127" s="5"/>
      <c r="I127" s="5">
        <f>2+3+6+1+2</f>
        <v>14</v>
      </c>
      <c r="J127" s="5">
        <f t="shared" si="5"/>
        <v>50</v>
      </c>
      <c r="K127" s="8">
        <v>80</v>
      </c>
      <c r="L127" s="8">
        <f t="shared" si="9"/>
        <v>5120</v>
      </c>
      <c r="M127" s="8">
        <f t="shared" si="6"/>
        <v>0</v>
      </c>
      <c r="N127" s="8">
        <f t="shared" si="7"/>
        <v>1120</v>
      </c>
      <c r="O127" s="8">
        <f t="shared" si="8"/>
        <v>4000</v>
      </c>
    </row>
    <row r="128" spans="1:15">
      <c r="A128" s="17" t="s">
        <v>137</v>
      </c>
      <c r="B128" s="7" t="s">
        <v>74</v>
      </c>
      <c r="C128" s="7" t="s">
        <v>24</v>
      </c>
      <c r="D128" s="6" t="s">
        <v>59</v>
      </c>
      <c r="E128" s="24" t="s">
        <v>196</v>
      </c>
      <c r="F128" s="7" t="s">
        <v>61</v>
      </c>
      <c r="G128" s="5"/>
      <c r="H128" s="5">
        <v>20</v>
      </c>
      <c r="I128" s="5">
        <v>4</v>
      </c>
      <c r="J128" s="5">
        <f t="shared" si="5"/>
        <v>16</v>
      </c>
      <c r="K128" s="8">
        <v>270</v>
      </c>
      <c r="L128" s="8">
        <f t="shared" si="9"/>
        <v>0</v>
      </c>
      <c r="M128" s="8">
        <f t="shared" si="6"/>
        <v>5400</v>
      </c>
      <c r="N128" s="8">
        <f t="shared" si="7"/>
        <v>1080</v>
      </c>
      <c r="O128" s="8">
        <f t="shared" si="8"/>
        <v>4320</v>
      </c>
    </row>
    <row r="129" spans="1:15">
      <c r="A129" s="17" t="s">
        <v>137</v>
      </c>
      <c r="B129" s="7" t="s">
        <v>58</v>
      </c>
      <c r="C129" s="7" t="s">
        <v>24</v>
      </c>
      <c r="D129" s="6" t="s">
        <v>59</v>
      </c>
      <c r="E129" s="24" t="s">
        <v>197</v>
      </c>
      <c r="F129" s="7" t="s">
        <v>198</v>
      </c>
      <c r="G129" s="5">
        <v>184</v>
      </c>
      <c r="H129" s="5">
        <v>50</v>
      </c>
      <c r="I129" s="5">
        <f>8+8+8+8+8+15+1+8+5+8+8</f>
        <v>85</v>
      </c>
      <c r="J129" s="5">
        <f t="shared" si="5"/>
        <v>149</v>
      </c>
      <c r="K129" s="8">
        <v>240</v>
      </c>
      <c r="L129" s="8">
        <f t="shared" si="9"/>
        <v>44160</v>
      </c>
      <c r="M129" s="8">
        <f t="shared" si="6"/>
        <v>12000</v>
      </c>
      <c r="N129" s="8">
        <f t="shared" si="7"/>
        <v>20400</v>
      </c>
      <c r="O129" s="8">
        <f t="shared" si="8"/>
        <v>35760</v>
      </c>
    </row>
    <row r="130" spans="1:15">
      <c r="A130" s="17" t="s">
        <v>137</v>
      </c>
      <c r="B130" s="7" t="s">
        <v>23</v>
      </c>
      <c r="C130" s="7" t="s">
        <v>24</v>
      </c>
      <c r="D130" s="6" t="s">
        <v>25</v>
      </c>
      <c r="E130" s="24" t="s">
        <v>199</v>
      </c>
      <c r="F130" s="7" t="s">
        <v>22</v>
      </c>
      <c r="G130" s="5">
        <v>0</v>
      </c>
      <c r="H130" s="5"/>
      <c r="I130" s="5"/>
      <c r="J130" s="5">
        <f t="shared" si="5"/>
        <v>0</v>
      </c>
      <c r="K130" s="8">
        <v>298</v>
      </c>
      <c r="L130" s="8">
        <f t="shared" si="9"/>
        <v>0</v>
      </c>
      <c r="M130" s="8">
        <f t="shared" si="6"/>
        <v>0</v>
      </c>
      <c r="N130" s="8">
        <f t="shared" si="7"/>
        <v>0</v>
      </c>
      <c r="O130" s="8">
        <f t="shared" si="8"/>
        <v>0</v>
      </c>
    </row>
    <row r="131" spans="1:15">
      <c r="A131" s="17" t="s">
        <v>137</v>
      </c>
      <c r="B131" s="7" t="s">
        <v>35</v>
      </c>
      <c r="C131" s="7" t="s">
        <v>36</v>
      </c>
      <c r="D131" s="6" t="s">
        <v>37</v>
      </c>
      <c r="E131" s="24" t="s">
        <v>200</v>
      </c>
      <c r="F131" s="7" t="s">
        <v>22</v>
      </c>
      <c r="G131" s="5"/>
      <c r="H131" s="5">
        <v>30</v>
      </c>
      <c r="I131" s="5">
        <v>30</v>
      </c>
      <c r="J131" s="5">
        <f t="shared" si="5"/>
        <v>0</v>
      </c>
      <c r="K131" s="8">
        <v>150</v>
      </c>
      <c r="L131" s="8">
        <f t="shared" si="9"/>
        <v>0</v>
      </c>
      <c r="M131" s="8">
        <f t="shared" si="6"/>
        <v>4500</v>
      </c>
      <c r="N131" s="8">
        <f t="shared" si="7"/>
        <v>4500</v>
      </c>
      <c r="O131" s="8">
        <f t="shared" si="8"/>
        <v>0</v>
      </c>
    </row>
    <row r="132" spans="1:15">
      <c r="A132" s="17" t="s">
        <v>137</v>
      </c>
      <c r="B132" s="7" t="s">
        <v>58</v>
      </c>
      <c r="C132" s="7" t="s">
        <v>24</v>
      </c>
      <c r="D132" s="6" t="s">
        <v>59</v>
      </c>
      <c r="E132" s="24" t="s">
        <v>201</v>
      </c>
      <c r="F132" s="7" t="s">
        <v>202</v>
      </c>
      <c r="G132" s="5">
        <v>19</v>
      </c>
      <c r="H132" s="5"/>
      <c r="I132" s="5">
        <v>1</v>
      </c>
      <c r="J132" s="5">
        <f t="shared" si="5"/>
        <v>18</v>
      </c>
      <c r="K132" s="8">
        <v>810</v>
      </c>
      <c r="L132" s="8">
        <f t="shared" si="9"/>
        <v>15390</v>
      </c>
      <c r="M132" s="8">
        <f t="shared" si="6"/>
        <v>0</v>
      </c>
      <c r="N132" s="8">
        <f t="shared" si="7"/>
        <v>810</v>
      </c>
      <c r="O132" s="8">
        <f t="shared" si="8"/>
        <v>14580</v>
      </c>
    </row>
    <row r="133" spans="1:15">
      <c r="A133" s="17" t="s">
        <v>137</v>
      </c>
      <c r="B133" s="7" t="s">
        <v>35</v>
      </c>
      <c r="C133" s="7" t="s">
        <v>36</v>
      </c>
      <c r="D133" s="6" t="s">
        <v>37</v>
      </c>
      <c r="E133" s="24" t="s">
        <v>203</v>
      </c>
      <c r="F133" s="7" t="s">
        <v>22</v>
      </c>
      <c r="G133" s="5"/>
      <c r="H133" s="5">
        <v>50</v>
      </c>
      <c r="I133" s="5">
        <v>50</v>
      </c>
      <c r="J133" s="5">
        <f t="shared" si="5"/>
        <v>0</v>
      </c>
      <c r="K133" s="8">
        <v>35</v>
      </c>
      <c r="L133" s="8">
        <f t="shared" si="9"/>
        <v>0</v>
      </c>
      <c r="M133" s="8">
        <f t="shared" si="6"/>
        <v>1750</v>
      </c>
      <c r="N133" s="8">
        <f t="shared" si="7"/>
        <v>1750</v>
      </c>
      <c r="O133" s="8">
        <f t="shared" si="8"/>
        <v>0</v>
      </c>
    </row>
    <row r="134" spans="1:15">
      <c r="A134" s="17" t="s">
        <v>137</v>
      </c>
      <c r="B134" s="19" t="s">
        <v>29</v>
      </c>
      <c r="C134" s="19" t="s">
        <v>24</v>
      </c>
      <c r="D134" s="6" t="s">
        <v>129</v>
      </c>
      <c r="E134" s="24" t="s">
        <v>204</v>
      </c>
      <c r="F134" s="7" t="s">
        <v>22</v>
      </c>
      <c r="G134" s="5">
        <v>10</v>
      </c>
      <c r="H134" s="5"/>
      <c r="I134" s="5"/>
      <c r="J134" s="5">
        <f t="shared" si="5"/>
        <v>10</v>
      </c>
      <c r="K134" s="8"/>
      <c r="L134" s="8">
        <f t="shared" si="9"/>
        <v>0</v>
      </c>
      <c r="M134" s="8">
        <f t="shared" si="6"/>
        <v>0</v>
      </c>
      <c r="N134" s="8">
        <f t="shared" si="7"/>
        <v>0</v>
      </c>
      <c r="O134" s="8">
        <f t="shared" si="8"/>
        <v>0</v>
      </c>
    </row>
    <row r="135" spans="1:15">
      <c r="A135" s="17" t="s">
        <v>137</v>
      </c>
      <c r="B135" s="19" t="s">
        <v>29</v>
      </c>
      <c r="C135" s="19" t="s">
        <v>24</v>
      </c>
      <c r="D135" s="6" t="s">
        <v>129</v>
      </c>
      <c r="E135" s="24" t="s">
        <v>205</v>
      </c>
      <c r="F135" s="22" t="s">
        <v>22</v>
      </c>
      <c r="G135" s="5">
        <v>0</v>
      </c>
      <c r="H135" s="5"/>
      <c r="I135" s="5"/>
      <c r="J135" s="5">
        <f t="shared" ref="J135:J198" si="10">+G135+H135-I135</f>
        <v>0</v>
      </c>
      <c r="K135" s="8">
        <v>105</v>
      </c>
      <c r="L135" s="8">
        <f t="shared" si="9"/>
        <v>0</v>
      </c>
      <c r="M135" s="8">
        <f t="shared" ref="M135:M198" si="11">+H135*K135</f>
        <v>0</v>
      </c>
      <c r="N135" s="8">
        <f t="shared" ref="N135:N198" si="12">+I135*K135</f>
        <v>0</v>
      </c>
      <c r="O135" s="8">
        <f t="shared" ref="O135:O198" si="13">+L135+M135-N135</f>
        <v>0</v>
      </c>
    </row>
    <row r="136" spans="1:15">
      <c r="A136" s="17" t="s">
        <v>137</v>
      </c>
      <c r="B136" s="19" t="s">
        <v>128</v>
      </c>
      <c r="C136" s="19" t="s">
        <v>24</v>
      </c>
      <c r="D136" s="6" t="s">
        <v>129</v>
      </c>
      <c r="E136" s="24" t="s">
        <v>206</v>
      </c>
      <c r="F136" s="22" t="s">
        <v>22</v>
      </c>
      <c r="G136" s="5">
        <v>0</v>
      </c>
      <c r="H136" s="5"/>
      <c r="I136" s="5"/>
      <c r="J136" s="5">
        <f t="shared" si="10"/>
        <v>0</v>
      </c>
      <c r="K136" s="8">
        <v>103</v>
      </c>
      <c r="L136" s="8">
        <f t="shared" ref="L136:L199" si="14">+G136*K136</f>
        <v>0</v>
      </c>
      <c r="M136" s="8">
        <f t="shared" si="11"/>
        <v>0</v>
      </c>
      <c r="N136" s="8">
        <f t="shared" si="12"/>
        <v>0</v>
      </c>
      <c r="O136" s="8">
        <f t="shared" si="13"/>
        <v>0</v>
      </c>
    </row>
    <row r="137" spans="1:15">
      <c r="A137" s="17" t="s">
        <v>137</v>
      </c>
      <c r="B137" s="19" t="s">
        <v>29</v>
      </c>
      <c r="C137" s="19" t="s">
        <v>24</v>
      </c>
      <c r="D137" s="6" t="s">
        <v>129</v>
      </c>
      <c r="E137" s="24" t="s">
        <v>207</v>
      </c>
      <c r="F137" s="7" t="s">
        <v>22</v>
      </c>
      <c r="G137" s="5">
        <v>0</v>
      </c>
      <c r="H137" s="5"/>
      <c r="I137" s="5"/>
      <c r="J137" s="5">
        <f t="shared" si="10"/>
        <v>0</v>
      </c>
      <c r="K137" s="8">
        <v>103</v>
      </c>
      <c r="L137" s="8">
        <f t="shared" si="14"/>
        <v>0</v>
      </c>
      <c r="M137" s="8">
        <f t="shared" si="11"/>
        <v>0</v>
      </c>
      <c r="N137" s="8">
        <f t="shared" si="12"/>
        <v>0</v>
      </c>
      <c r="O137" s="8">
        <f t="shared" si="13"/>
        <v>0</v>
      </c>
    </row>
    <row r="138" spans="1:15">
      <c r="A138" s="17" t="s">
        <v>137</v>
      </c>
      <c r="B138" s="19" t="s">
        <v>128</v>
      </c>
      <c r="C138" s="19" t="s">
        <v>24</v>
      </c>
      <c r="D138" s="6" t="s">
        <v>129</v>
      </c>
      <c r="E138" s="24" t="s">
        <v>208</v>
      </c>
      <c r="F138" s="7" t="s">
        <v>27</v>
      </c>
      <c r="G138" s="5">
        <v>0</v>
      </c>
      <c r="H138" s="5"/>
      <c r="I138" s="5"/>
      <c r="J138" s="5">
        <f t="shared" si="10"/>
        <v>0</v>
      </c>
      <c r="K138" s="8">
        <v>1672</v>
      </c>
      <c r="L138" s="8">
        <f t="shared" si="14"/>
        <v>0</v>
      </c>
      <c r="M138" s="8">
        <f t="shared" si="11"/>
        <v>0</v>
      </c>
      <c r="N138" s="8">
        <f t="shared" si="12"/>
        <v>0</v>
      </c>
      <c r="O138" s="8">
        <f t="shared" si="13"/>
        <v>0</v>
      </c>
    </row>
    <row r="139" spans="1:15">
      <c r="A139" s="17" t="s">
        <v>137</v>
      </c>
      <c r="B139" s="19" t="s">
        <v>29</v>
      </c>
      <c r="C139" s="19" t="s">
        <v>24</v>
      </c>
      <c r="D139" s="6" t="s">
        <v>129</v>
      </c>
      <c r="E139" s="24" t="s">
        <v>209</v>
      </c>
      <c r="F139" s="7" t="s">
        <v>27</v>
      </c>
      <c r="G139" s="5">
        <v>0</v>
      </c>
      <c r="H139" s="5"/>
      <c r="I139" s="5"/>
      <c r="J139" s="5">
        <f t="shared" si="10"/>
        <v>0</v>
      </c>
      <c r="K139" s="8">
        <v>1479</v>
      </c>
      <c r="L139" s="8">
        <f t="shared" si="14"/>
        <v>0</v>
      </c>
      <c r="M139" s="8">
        <f t="shared" si="11"/>
        <v>0</v>
      </c>
      <c r="N139" s="8">
        <f t="shared" si="12"/>
        <v>0</v>
      </c>
      <c r="O139" s="8">
        <f t="shared" si="13"/>
        <v>0</v>
      </c>
    </row>
    <row r="140" spans="1:15">
      <c r="A140" s="17" t="s">
        <v>137</v>
      </c>
      <c r="B140" s="7" t="s">
        <v>74</v>
      </c>
      <c r="C140" s="7" t="s">
        <v>24</v>
      </c>
      <c r="D140" s="6" t="s">
        <v>84</v>
      </c>
      <c r="E140" s="24" t="s">
        <v>210</v>
      </c>
      <c r="F140" s="7" t="s">
        <v>22</v>
      </c>
      <c r="G140" s="5">
        <v>0</v>
      </c>
      <c r="H140" s="5"/>
      <c r="I140" s="5"/>
      <c r="J140" s="16">
        <f t="shared" si="10"/>
        <v>0</v>
      </c>
      <c r="K140" s="8">
        <v>1720.34</v>
      </c>
      <c r="L140" s="8">
        <f t="shared" si="14"/>
        <v>0</v>
      </c>
      <c r="M140" s="8">
        <f t="shared" si="11"/>
        <v>0</v>
      </c>
      <c r="N140" s="8">
        <f t="shared" si="12"/>
        <v>0</v>
      </c>
      <c r="O140" s="8">
        <f t="shared" si="13"/>
        <v>0</v>
      </c>
    </row>
    <row r="141" spans="1:15">
      <c r="A141" s="17" t="s">
        <v>137</v>
      </c>
      <c r="B141" s="19" t="s">
        <v>128</v>
      </c>
      <c r="C141" s="19" t="s">
        <v>24</v>
      </c>
      <c r="D141" s="6" t="s">
        <v>129</v>
      </c>
      <c r="E141" s="24" t="s">
        <v>211</v>
      </c>
      <c r="F141" s="7" t="s">
        <v>22</v>
      </c>
      <c r="G141" s="5">
        <v>0</v>
      </c>
      <c r="H141" s="5"/>
      <c r="I141" s="5"/>
      <c r="J141" s="5">
        <f t="shared" si="10"/>
        <v>0</v>
      </c>
      <c r="K141" s="8">
        <v>5876</v>
      </c>
      <c r="L141" s="8">
        <f t="shared" si="14"/>
        <v>0</v>
      </c>
      <c r="M141" s="8">
        <f t="shared" si="11"/>
        <v>0</v>
      </c>
      <c r="N141" s="8">
        <f t="shared" si="12"/>
        <v>0</v>
      </c>
      <c r="O141" s="8">
        <f t="shared" si="13"/>
        <v>0</v>
      </c>
    </row>
    <row r="142" spans="1:15">
      <c r="A142" s="17" t="s">
        <v>137</v>
      </c>
      <c r="B142" s="19" t="s">
        <v>128</v>
      </c>
      <c r="C142" s="19" t="s">
        <v>24</v>
      </c>
      <c r="D142" s="6" t="s">
        <v>129</v>
      </c>
      <c r="E142" s="24" t="s">
        <v>212</v>
      </c>
      <c r="F142" s="7" t="s">
        <v>22</v>
      </c>
      <c r="G142" s="5">
        <v>0</v>
      </c>
      <c r="H142" s="5"/>
      <c r="I142" s="5"/>
      <c r="J142" s="5">
        <f t="shared" si="10"/>
        <v>0</v>
      </c>
      <c r="K142" s="8">
        <v>5395</v>
      </c>
      <c r="L142" s="8">
        <f t="shared" si="14"/>
        <v>0</v>
      </c>
      <c r="M142" s="8">
        <f t="shared" si="11"/>
        <v>0</v>
      </c>
      <c r="N142" s="8">
        <f t="shared" si="12"/>
        <v>0</v>
      </c>
      <c r="O142" s="8">
        <f t="shared" si="13"/>
        <v>0</v>
      </c>
    </row>
    <row r="143" spans="1:15">
      <c r="A143" s="17" t="s">
        <v>137</v>
      </c>
      <c r="B143" s="19" t="s">
        <v>29</v>
      </c>
      <c r="C143" s="19" t="s">
        <v>24</v>
      </c>
      <c r="D143" s="6" t="s">
        <v>129</v>
      </c>
      <c r="E143" s="24" t="s">
        <v>213</v>
      </c>
      <c r="F143" s="7" t="s">
        <v>22</v>
      </c>
      <c r="G143" s="5">
        <v>0</v>
      </c>
      <c r="H143" s="5"/>
      <c r="I143" s="5"/>
      <c r="J143" s="5">
        <f t="shared" si="10"/>
        <v>0</v>
      </c>
      <c r="K143" s="8">
        <v>103</v>
      </c>
      <c r="L143" s="8">
        <f t="shared" si="14"/>
        <v>0</v>
      </c>
      <c r="M143" s="8">
        <f t="shared" si="11"/>
        <v>0</v>
      </c>
      <c r="N143" s="8">
        <f t="shared" si="12"/>
        <v>0</v>
      </c>
      <c r="O143" s="8">
        <f t="shared" si="13"/>
        <v>0</v>
      </c>
    </row>
    <row r="144" spans="1:15">
      <c r="A144" s="17" t="s">
        <v>137</v>
      </c>
      <c r="B144" s="7" t="s">
        <v>69</v>
      </c>
      <c r="C144" s="7"/>
      <c r="D144" s="6" t="s">
        <v>70</v>
      </c>
      <c r="E144" s="24" t="s">
        <v>214</v>
      </c>
      <c r="F144" s="7" t="s">
        <v>27</v>
      </c>
      <c r="G144" s="29">
        <v>3</v>
      </c>
      <c r="H144" s="5"/>
      <c r="I144" s="5">
        <f>1+1+1</f>
        <v>3</v>
      </c>
      <c r="J144" s="16">
        <f t="shared" si="10"/>
        <v>0</v>
      </c>
      <c r="K144" s="8">
        <v>55</v>
      </c>
      <c r="L144" s="8">
        <f t="shared" si="14"/>
        <v>165</v>
      </c>
      <c r="M144" s="8">
        <f t="shared" si="11"/>
        <v>0</v>
      </c>
      <c r="N144" s="8">
        <f t="shared" si="12"/>
        <v>165</v>
      </c>
      <c r="O144" s="8">
        <f t="shared" si="13"/>
        <v>0</v>
      </c>
    </row>
    <row r="145" spans="1:15">
      <c r="A145" s="17" t="s">
        <v>137</v>
      </c>
      <c r="B145" s="7" t="s">
        <v>58</v>
      </c>
      <c r="C145" s="7" t="s">
        <v>24</v>
      </c>
      <c r="D145" s="6" t="s">
        <v>59</v>
      </c>
      <c r="E145" s="24" t="s">
        <v>215</v>
      </c>
      <c r="F145" s="7" t="s">
        <v>27</v>
      </c>
      <c r="G145" s="5">
        <v>149</v>
      </c>
      <c r="H145" s="5"/>
      <c r="I145" s="5">
        <v>2</v>
      </c>
      <c r="J145" s="5">
        <f t="shared" si="10"/>
        <v>147</v>
      </c>
      <c r="K145" s="8">
        <v>170</v>
      </c>
      <c r="L145" s="8">
        <f t="shared" si="14"/>
        <v>25330</v>
      </c>
      <c r="M145" s="8">
        <f t="shared" si="11"/>
        <v>0</v>
      </c>
      <c r="N145" s="8">
        <f t="shared" si="12"/>
        <v>340</v>
      </c>
      <c r="O145" s="8">
        <f t="shared" si="13"/>
        <v>24990</v>
      </c>
    </row>
    <row r="146" spans="1:15">
      <c r="A146" s="17" t="s">
        <v>216</v>
      </c>
      <c r="B146" s="7" t="s">
        <v>58</v>
      </c>
      <c r="C146" s="7" t="s">
        <v>24</v>
      </c>
      <c r="D146" s="6" t="s">
        <v>217</v>
      </c>
      <c r="E146" s="24" t="s">
        <v>218</v>
      </c>
      <c r="F146" s="7" t="s">
        <v>22</v>
      </c>
      <c r="G146" s="5">
        <v>16</v>
      </c>
      <c r="H146" s="5"/>
      <c r="I146" s="5">
        <v>5</v>
      </c>
      <c r="J146" s="5">
        <f t="shared" si="10"/>
        <v>11</v>
      </c>
      <c r="K146" s="8">
        <v>240.25</v>
      </c>
      <c r="L146" s="8">
        <f t="shared" si="14"/>
        <v>3844</v>
      </c>
      <c r="M146" s="8">
        <f t="shared" si="11"/>
        <v>0</v>
      </c>
      <c r="N146" s="8">
        <f t="shared" si="12"/>
        <v>1201.25</v>
      </c>
      <c r="O146" s="8">
        <f t="shared" si="13"/>
        <v>2642.75</v>
      </c>
    </row>
    <row r="147" spans="1:15">
      <c r="A147" s="17" t="s">
        <v>216</v>
      </c>
      <c r="B147" s="7" t="s">
        <v>69</v>
      </c>
      <c r="C147" s="7"/>
      <c r="D147" s="6" t="s">
        <v>70</v>
      </c>
      <c r="E147" s="24" t="s">
        <v>219</v>
      </c>
      <c r="F147" s="7" t="s">
        <v>27</v>
      </c>
      <c r="G147" s="5">
        <v>84</v>
      </c>
      <c r="H147" s="5"/>
      <c r="I147" s="5">
        <v>1</v>
      </c>
      <c r="J147" s="5">
        <f t="shared" si="10"/>
        <v>83</v>
      </c>
      <c r="K147" s="8">
        <v>189.61</v>
      </c>
      <c r="L147" s="8">
        <f t="shared" si="14"/>
        <v>15927.240000000002</v>
      </c>
      <c r="M147" s="8">
        <f t="shared" si="11"/>
        <v>0</v>
      </c>
      <c r="N147" s="8">
        <f t="shared" si="12"/>
        <v>189.61</v>
      </c>
      <c r="O147" s="8">
        <f t="shared" si="13"/>
        <v>15737.630000000001</v>
      </c>
    </row>
    <row r="148" spans="1:15">
      <c r="A148" s="17" t="s">
        <v>216</v>
      </c>
      <c r="B148" s="7" t="s">
        <v>58</v>
      </c>
      <c r="C148" s="7" t="s">
        <v>24</v>
      </c>
      <c r="D148" s="6" t="s">
        <v>59</v>
      </c>
      <c r="E148" s="24" t="s">
        <v>220</v>
      </c>
      <c r="F148" s="7" t="s">
        <v>27</v>
      </c>
      <c r="G148" s="5">
        <v>24</v>
      </c>
      <c r="H148" s="5"/>
      <c r="I148" s="5"/>
      <c r="J148" s="16">
        <f t="shared" si="10"/>
        <v>24</v>
      </c>
      <c r="K148" s="8">
        <v>2175</v>
      </c>
      <c r="L148" s="8">
        <f t="shared" si="14"/>
        <v>52200</v>
      </c>
      <c r="M148" s="8">
        <f t="shared" si="11"/>
        <v>0</v>
      </c>
      <c r="N148" s="8">
        <f t="shared" si="12"/>
        <v>0</v>
      </c>
      <c r="O148" s="8">
        <f t="shared" si="13"/>
        <v>52200</v>
      </c>
    </row>
    <row r="149" spans="1:15">
      <c r="A149" s="17" t="s">
        <v>216</v>
      </c>
      <c r="B149" s="7" t="s">
        <v>58</v>
      </c>
      <c r="C149" s="7" t="s">
        <v>24</v>
      </c>
      <c r="D149" s="6" t="s">
        <v>59</v>
      </c>
      <c r="E149" s="24" t="s">
        <v>221</v>
      </c>
      <c r="F149" s="7" t="s">
        <v>27</v>
      </c>
      <c r="G149" s="5">
        <v>1</v>
      </c>
      <c r="H149" s="5"/>
      <c r="I149" s="5">
        <v>1</v>
      </c>
      <c r="J149" s="16">
        <f t="shared" si="10"/>
        <v>0</v>
      </c>
      <c r="K149" s="8">
        <v>4350</v>
      </c>
      <c r="L149" s="8">
        <f t="shared" si="14"/>
        <v>4350</v>
      </c>
      <c r="M149" s="8">
        <f t="shared" si="11"/>
        <v>0</v>
      </c>
      <c r="N149" s="8">
        <f t="shared" si="12"/>
        <v>4350</v>
      </c>
      <c r="O149" s="8">
        <f t="shared" si="13"/>
        <v>0</v>
      </c>
    </row>
    <row r="150" spans="1:15">
      <c r="A150" s="17" t="s">
        <v>216</v>
      </c>
      <c r="B150" s="19" t="s">
        <v>128</v>
      </c>
      <c r="C150" s="19" t="s">
        <v>24</v>
      </c>
      <c r="D150" s="6" t="s">
        <v>129</v>
      </c>
      <c r="E150" s="24" t="s">
        <v>222</v>
      </c>
      <c r="F150" s="7" t="s">
        <v>22</v>
      </c>
      <c r="G150" s="5">
        <v>0</v>
      </c>
      <c r="H150" s="5"/>
      <c r="I150" s="5"/>
      <c r="J150" s="5">
        <f t="shared" si="10"/>
        <v>0</v>
      </c>
      <c r="K150" s="8">
        <v>2656</v>
      </c>
      <c r="L150" s="8">
        <f t="shared" si="14"/>
        <v>0</v>
      </c>
      <c r="M150" s="8">
        <f t="shared" si="11"/>
        <v>0</v>
      </c>
      <c r="N150" s="8">
        <f t="shared" si="12"/>
        <v>0</v>
      </c>
      <c r="O150" s="8">
        <f t="shared" si="13"/>
        <v>0</v>
      </c>
    </row>
    <row r="151" spans="1:15">
      <c r="A151" s="17" t="s">
        <v>216</v>
      </c>
      <c r="B151" s="19" t="s">
        <v>128</v>
      </c>
      <c r="C151" s="19" t="s">
        <v>24</v>
      </c>
      <c r="D151" s="6" t="s">
        <v>129</v>
      </c>
      <c r="E151" s="24" t="s">
        <v>223</v>
      </c>
      <c r="F151" s="7" t="s">
        <v>22</v>
      </c>
      <c r="G151" s="5">
        <v>0</v>
      </c>
      <c r="H151" s="5"/>
      <c r="I151" s="5"/>
      <c r="J151" s="5">
        <f t="shared" si="10"/>
        <v>0</v>
      </c>
      <c r="K151" s="8">
        <v>1690</v>
      </c>
      <c r="L151" s="8">
        <f t="shared" si="14"/>
        <v>0</v>
      </c>
      <c r="M151" s="8">
        <f t="shared" si="11"/>
        <v>0</v>
      </c>
      <c r="N151" s="8">
        <f t="shared" si="12"/>
        <v>0</v>
      </c>
      <c r="O151" s="8">
        <f t="shared" si="13"/>
        <v>0</v>
      </c>
    </row>
    <row r="152" spans="1:15">
      <c r="A152" s="17" t="s">
        <v>216</v>
      </c>
      <c r="B152" s="7" t="s">
        <v>69</v>
      </c>
      <c r="C152" s="7"/>
      <c r="D152" s="6" t="s">
        <v>70</v>
      </c>
      <c r="E152" s="24" t="s">
        <v>224</v>
      </c>
      <c r="F152" s="7" t="s">
        <v>22</v>
      </c>
      <c r="G152" s="29">
        <v>24</v>
      </c>
      <c r="H152" s="5"/>
      <c r="I152" s="5"/>
      <c r="J152" s="5">
        <f t="shared" si="10"/>
        <v>24</v>
      </c>
      <c r="K152" s="8">
        <v>76.599999999999994</v>
      </c>
      <c r="L152" s="8">
        <f t="shared" si="14"/>
        <v>1838.3999999999999</v>
      </c>
      <c r="M152" s="8">
        <f t="shared" si="11"/>
        <v>0</v>
      </c>
      <c r="N152" s="8">
        <f t="shared" si="12"/>
        <v>0</v>
      </c>
      <c r="O152" s="8">
        <f t="shared" si="13"/>
        <v>1838.3999999999999</v>
      </c>
    </row>
    <row r="153" spans="1:15">
      <c r="A153" s="17" t="s">
        <v>216</v>
      </c>
      <c r="B153" s="7" t="s">
        <v>69</v>
      </c>
      <c r="C153" s="7"/>
      <c r="D153" s="6" t="s">
        <v>70</v>
      </c>
      <c r="E153" s="24" t="s">
        <v>225</v>
      </c>
      <c r="F153" s="7" t="s">
        <v>22</v>
      </c>
      <c r="G153" s="5">
        <v>23</v>
      </c>
      <c r="H153" s="5"/>
      <c r="I153" s="5"/>
      <c r="J153" s="5">
        <f t="shared" si="10"/>
        <v>23</v>
      </c>
      <c r="K153" s="8">
        <v>22.89</v>
      </c>
      <c r="L153" s="8">
        <f t="shared" si="14"/>
        <v>526.47</v>
      </c>
      <c r="M153" s="8">
        <f t="shared" si="11"/>
        <v>0</v>
      </c>
      <c r="N153" s="8">
        <f t="shared" si="12"/>
        <v>0</v>
      </c>
      <c r="O153" s="8">
        <f t="shared" si="13"/>
        <v>526.47</v>
      </c>
    </row>
    <row r="154" spans="1:15">
      <c r="A154" s="17" t="s">
        <v>216</v>
      </c>
      <c r="B154" s="7" t="s">
        <v>184</v>
      </c>
      <c r="C154" s="7" t="s">
        <v>24</v>
      </c>
      <c r="D154" s="6" t="s">
        <v>185</v>
      </c>
      <c r="E154" s="24" t="s">
        <v>226</v>
      </c>
      <c r="F154" s="7" t="s">
        <v>22</v>
      </c>
      <c r="G154" s="5"/>
      <c r="H154" s="5">
        <v>612</v>
      </c>
      <c r="I154" s="5">
        <v>612</v>
      </c>
      <c r="J154" s="16">
        <f t="shared" si="10"/>
        <v>0</v>
      </c>
      <c r="K154" s="8">
        <v>275</v>
      </c>
      <c r="L154" s="8">
        <f t="shared" si="14"/>
        <v>0</v>
      </c>
      <c r="M154" s="8">
        <f t="shared" si="11"/>
        <v>168300</v>
      </c>
      <c r="N154" s="8">
        <f t="shared" si="12"/>
        <v>168300</v>
      </c>
      <c r="O154" s="8">
        <f t="shared" si="13"/>
        <v>0</v>
      </c>
    </row>
    <row r="155" spans="1:15">
      <c r="A155" s="17" t="s">
        <v>216</v>
      </c>
      <c r="B155" s="7" t="s">
        <v>58</v>
      </c>
      <c r="C155" s="7" t="s">
        <v>24</v>
      </c>
      <c r="D155" s="6" t="s">
        <v>59</v>
      </c>
      <c r="E155" s="30" t="s">
        <v>227</v>
      </c>
      <c r="F155" s="7" t="s">
        <v>27</v>
      </c>
      <c r="G155" s="5">
        <v>20</v>
      </c>
      <c r="H155" s="5">
        <v>50</v>
      </c>
      <c r="I155" s="5">
        <f>2+4+4+4+3+3</f>
        <v>20</v>
      </c>
      <c r="J155" s="5">
        <f t="shared" si="10"/>
        <v>50</v>
      </c>
      <c r="K155" s="8">
        <v>98.75</v>
      </c>
      <c r="L155" s="8">
        <f t="shared" si="14"/>
        <v>1975</v>
      </c>
      <c r="M155" s="8">
        <f t="shared" si="11"/>
        <v>4937.5</v>
      </c>
      <c r="N155" s="8">
        <f t="shared" si="12"/>
        <v>1975</v>
      </c>
      <c r="O155" s="8">
        <f t="shared" si="13"/>
        <v>4937.5</v>
      </c>
    </row>
    <row r="156" spans="1:15">
      <c r="B156" s="7" t="s">
        <v>58</v>
      </c>
      <c r="C156" s="7" t="s">
        <v>24</v>
      </c>
      <c r="D156" s="21" t="s">
        <v>59</v>
      </c>
      <c r="E156" s="24" t="s">
        <v>228</v>
      </c>
      <c r="F156" s="22" t="s">
        <v>229</v>
      </c>
      <c r="G156" s="5">
        <v>149</v>
      </c>
      <c r="H156" s="5"/>
      <c r="I156" s="5">
        <v>10</v>
      </c>
      <c r="J156" s="5">
        <f t="shared" si="10"/>
        <v>139</v>
      </c>
      <c r="K156" s="8">
        <v>71.5</v>
      </c>
      <c r="L156" s="8">
        <f t="shared" si="14"/>
        <v>10653.5</v>
      </c>
      <c r="M156" s="8">
        <f t="shared" si="11"/>
        <v>0</v>
      </c>
      <c r="N156" s="8">
        <f t="shared" si="12"/>
        <v>715</v>
      </c>
      <c r="O156" s="8">
        <f t="shared" si="13"/>
        <v>9938.5</v>
      </c>
    </row>
    <row r="157" spans="1:15">
      <c r="B157" s="7" t="s">
        <v>58</v>
      </c>
      <c r="C157" s="7" t="s">
        <v>24</v>
      </c>
      <c r="D157" s="21" t="s">
        <v>59</v>
      </c>
      <c r="E157" s="24" t="s">
        <v>230</v>
      </c>
      <c r="F157" s="22" t="s">
        <v>27</v>
      </c>
      <c r="G157" s="5"/>
      <c r="H157" s="5">
        <v>10</v>
      </c>
      <c r="I157" s="5">
        <v>4</v>
      </c>
      <c r="J157" s="5">
        <f t="shared" si="10"/>
        <v>6</v>
      </c>
      <c r="K157" s="8">
        <v>500</v>
      </c>
      <c r="L157" s="8">
        <f t="shared" si="14"/>
        <v>0</v>
      </c>
      <c r="M157" s="8">
        <f t="shared" si="11"/>
        <v>5000</v>
      </c>
      <c r="N157" s="8">
        <f t="shared" si="12"/>
        <v>2000</v>
      </c>
      <c r="O157" s="8">
        <f t="shared" si="13"/>
        <v>3000</v>
      </c>
    </row>
    <row r="158" spans="1:15">
      <c r="B158" s="7" t="s">
        <v>88</v>
      </c>
      <c r="C158" s="7" t="s">
        <v>24</v>
      </c>
      <c r="D158" s="21" t="s">
        <v>25</v>
      </c>
      <c r="E158" s="24" t="s">
        <v>231</v>
      </c>
      <c r="F158" s="22" t="s">
        <v>22</v>
      </c>
      <c r="G158" s="5"/>
      <c r="H158" s="5">
        <v>1</v>
      </c>
      <c r="I158" s="5">
        <v>1</v>
      </c>
      <c r="J158" s="5">
        <f t="shared" si="10"/>
        <v>0</v>
      </c>
      <c r="K158" s="8">
        <v>13000</v>
      </c>
      <c r="L158" s="8">
        <f t="shared" si="14"/>
        <v>0</v>
      </c>
      <c r="M158" s="8">
        <f t="shared" si="11"/>
        <v>13000</v>
      </c>
      <c r="N158" s="8">
        <f t="shared" si="12"/>
        <v>13000</v>
      </c>
      <c r="O158" s="8">
        <f t="shared" si="13"/>
        <v>0</v>
      </c>
    </row>
    <row r="159" spans="1:15">
      <c r="B159" s="7" t="s">
        <v>74</v>
      </c>
      <c r="C159" s="7" t="s">
        <v>24</v>
      </c>
      <c r="D159" s="21" t="s">
        <v>84</v>
      </c>
      <c r="E159" s="24" t="s">
        <v>232</v>
      </c>
      <c r="F159" s="22" t="s">
        <v>233</v>
      </c>
      <c r="G159" s="5">
        <v>43</v>
      </c>
      <c r="H159" s="5"/>
      <c r="I159" s="5"/>
      <c r="J159" s="16">
        <f t="shared" si="10"/>
        <v>43</v>
      </c>
      <c r="K159" s="8">
        <v>240</v>
      </c>
      <c r="L159" s="8">
        <f t="shared" si="14"/>
        <v>10320</v>
      </c>
      <c r="M159" s="8">
        <f t="shared" si="11"/>
        <v>0</v>
      </c>
      <c r="N159" s="8">
        <f t="shared" si="12"/>
        <v>0</v>
      </c>
      <c r="O159" s="8">
        <f t="shared" si="13"/>
        <v>10320</v>
      </c>
    </row>
    <row r="160" spans="1:15">
      <c r="B160" s="7" t="s">
        <v>74</v>
      </c>
      <c r="C160" s="7" t="s">
        <v>24</v>
      </c>
      <c r="D160" s="21" t="s">
        <v>84</v>
      </c>
      <c r="E160" s="24" t="s">
        <v>234</v>
      </c>
      <c r="F160" s="22" t="s">
        <v>233</v>
      </c>
      <c r="G160" s="5">
        <v>44</v>
      </c>
      <c r="H160" s="5"/>
      <c r="I160" s="5"/>
      <c r="J160" s="16">
        <f t="shared" si="10"/>
        <v>44</v>
      </c>
      <c r="K160" s="8">
        <v>292.5</v>
      </c>
      <c r="L160" s="8">
        <f t="shared" si="14"/>
        <v>12870</v>
      </c>
      <c r="M160" s="8">
        <f t="shared" si="11"/>
        <v>0</v>
      </c>
      <c r="N160" s="8">
        <f t="shared" si="12"/>
        <v>0</v>
      </c>
      <c r="O160" s="8">
        <f t="shared" si="13"/>
        <v>12870</v>
      </c>
    </row>
    <row r="161" spans="1:15">
      <c r="A161" s="17" t="s">
        <v>235</v>
      </c>
      <c r="B161" s="7" t="s">
        <v>74</v>
      </c>
      <c r="C161" s="7" t="s">
        <v>24</v>
      </c>
      <c r="D161" s="6" t="s">
        <v>84</v>
      </c>
      <c r="E161" s="24" t="s">
        <v>236</v>
      </c>
      <c r="F161" s="7" t="s">
        <v>233</v>
      </c>
      <c r="G161" s="5">
        <v>39</v>
      </c>
      <c r="H161" s="5"/>
      <c r="I161" s="5"/>
      <c r="J161" s="16">
        <f t="shared" si="10"/>
        <v>39</v>
      </c>
      <c r="K161" s="8">
        <v>295</v>
      </c>
      <c r="L161" s="8">
        <f t="shared" si="14"/>
        <v>11505</v>
      </c>
      <c r="M161" s="8">
        <f t="shared" si="11"/>
        <v>0</v>
      </c>
      <c r="N161" s="8">
        <f t="shared" si="12"/>
        <v>0</v>
      </c>
      <c r="O161" s="8">
        <f t="shared" si="13"/>
        <v>11505</v>
      </c>
    </row>
    <row r="162" spans="1:15">
      <c r="A162" s="17" t="s">
        <v>235</v>
      </c>
      <c r="B162" s="7" t="s">
        <v>74</v>
      </c>
      <c r="C162" s="7" t="s">
        <v>24</v>
      </c>
      <c r="D162" s="6" t="s">
        <v>84</v>
      </c>
      <c r="E162" s="24" t="s">
        <v>237</v>
      </c>
      <c r="F162" s="7" t="s">
        <v>233</v>
      </c>
      <c r="G162" s="5">
        <v>49</v>
      </c>
      <c r="H162" s="5"/>
      <c r="I162" s="5"/>
      <c r="J162" s="16">
        <f t="shared" si="10"/>
        <v>49</v>
      </c>
      <c r="K162" s="8">
        <v>301</v>
      </c>
      <c r="L162" s="8">
        <f t="shared" si="14"/>
        <v>14749</v>
      </c>
      <c r="M162" s="8">
        <f t="shared" si="11"/>
        <v>0</v>
      </c>
      <c r="N162" s="8">
        <f t="shared" si="12"/>
        <v>0</v>
      </c>
      <c r="O162" s="8">
        <f t="shared" si="13"/>
        <v>14749</v>
      </c>
    </row>
    <row r="163" spans="1:15">
      <c r="A163" s="17" t="s">
        <v>235</v>
      </c>
      <c r="B163" s="7" t="s">
        <v>74</v>
      </c>
      <c r="C163" s="7" t="s">
        <v>24</v>
      </c>
      <c r="D163" s="6" t="s">
        <v>84</v>
      </c>
      <c r="E163" s="24" t="s">
        <v>238</v>
      </c>
      <c r="F163" s="7" t="s">
        <v>233</v>
      </c>
      <c r="G163" s="5">
        <v>48</v>
      </c>
      <c r="H163" s="5"/>
      <c r="I163" s="5"/>
      <c r="J163" s="16">
        <f t="shared" si="10"/>
        <v>48</v>
      </c>
      <c r="K163" s="8">
        <v>426.4</v>
      </c>
      <c r="L163" s="8">
        <f t="shared" si="14"/>
        <v>20467.199999999997</v>
      </c>
      <c r="M163" s="8">
        <f t="shared" si="11"/>
        <v>0</v>
      </c>
      <c r="N163" s="8">
        <f t="shared" si="12"/>
        <v>0</v>
      </c>
      <c r="O163" s="8">
        <f t="shared" si="13"/>
        <v>20467.199999999997</v>
      </c>
    </row>
    <row r="164" spans="1:15">
      <c r="A164" s="17" t="s">
        <v>235</v>
      </c>
      <c r="B164" s="7" t="s">
        <v>74</v>
      </c>
      <c r="C164" s="7" t="s">
        <v>24</v>
      </c>
      <c r="D164" s="6" t="s">
        <v>84</v>
      </c>
      <c r="E164" s="24" t="s">
        <v>239</v>
      </c>
      <c r="F164" s="7" t="s">
        <v>233</v>
      </c>
      <c r="G164" s="5">
        <v>49</v>
      </c>
      <c r="H164" s="5"/>
      <c r="I164" s="5"/>
      <c r="J164" s="16">
        <f t="shared" si="10"/>
        <v>49</v>
      </c>
      <c r="K164" s="8">
        <v>435</v>
      </c>
      <c r="L164" s="8">
        <f t="shared" si="14"/>
        <v>21315</v>
      </c>
      <c r="M164" s="8">
        <f t="shared" si="11"/>
        <v>0</v>
      </c>
      <c r="N164" s="8">
        <f t="shared" si="12"/>
        <v>0</v>
      </c>
      <c r="O164" s="8">
        <f t="shared" si="13"/>
        <v>21315</v>
      </c>
    </row>
    <row r="165" spans="1:15">
      <c r="A165" s="17" t="s">
        <v>235</v>
      </c>
      <c r="B165" s="7" t="s">
        <v>74</v>
      </c>
      <c r="C165" s="7" t="s">
        <v>24</v>
      </c>
      <c r="D165" s="6" t="s">
        <v>84</v>
      </c>
      <c r="E165" s="24" t="s">
        <v>240</v>
      </c>
      <c r="F165" s="7" t="s">
        <v>233</v>
      </c>
      <c r="G165" s="5">
        <v>44</v>
      </c>
      <c r="H165" s="5"/>
      <c r="I165" s="5"/>
      <c r="J165" s="5">
        <f t="shared" si="10"/>
        <v>44</v>
      </c>
      <c r="K165" s="8">
        <v>520</v>
      </c>
      <c r="L165" s="8">
        <f t="shared" si="14"/>
        <v>22880</v>
      </c>
      <c r="M165" s="8">
        <f t="shared" si="11"/>
        <v>0</v>
      </c>
      <c r="N165" s="8">
        <f t="shared" si="12"/>
        <v>0</v>
      </c>
      <c r="O165" s="8">
        <f t="shared" si="13"/>
        <v>22880</v>
      </c>
    </row>
    <row r="166" spans="1:15">
      <c r="A166" s="17" t="s">
        <v>235</v>
      </c>
      <c r="B166" s="7" t="s">
        <v>74</v>
      </c>
      <c r="C166" s="7" t="s">
        <v>24</v>
      </c>
      <c r="D166" s="6" t="s">
        <v>84</v>
      </c>
      <c r="E166" s="24" t="s">
        <v>241</v>
      </c>
      <c r="F166" s="7" t="s">
        <v>233</v>
      </c>
      <c r="G166" s="5">
        <v>3</v>
      </c>
      <c r="H166" s="5"/>
      <c r="I166" s="5"/>
      <c r="J166" s="16">
        <f t="shared" si="10"/>
        <v>3</v>
      </c>
      <c r="K166" s="8">
        <v>240</v>
      </c>
      <c r="L166" s="8">
        <f t="shared" si="14"/>
        <v>720</v>
      </c>
      <c r="M166" s="8">
        <f t="shared" si="11"/>
        <v>0</v>
      </c>
      <c r="N166" s="8">
        <f t="shared" si="12"/>
        <v>0</v>
      </c>
      <c r="O166" s="8">
        <f t="shared" si="13"/>
        <v>720</v>
      </c>
    </row>
    <row r="167" spans="1:15">
      <c r="A167" s="17" t="s">
        <v>235</v>
      </c>
      <c r="B167" s="7" t="s">
        <v>74</v>
      </c>
      <c r="C167" s="7" t="s">
        <v>24</v>
      </c>
      <c r="D167" s="6" t="s">
        <v>84</v>
      </c>
      <c r="E167" s="24" t="s">
        <v>242</v>
      </c>
      <c r="F167" s="7" t="s">
        <v>233</v>
      </c>
      <c r="G167" s="5">
        <v>45</v>
      </c>
      <c r="H167" s="5"/>
      <c r="I167" s="5"/>
      <c r="J167" s="16">
        <f t="shared" si="10"/>
        <v>45</v>
      </c>
      <c r="K167" s="8">
        <v>245</v>
      </c>
      <c r="L167" s="8">
        <f t="shared" si="14"/>
        <v>11025</v>
      </c>
      <c r="M167" s="8">
        <f t="shared" si="11"/>
        <v>0</v>
      </c>
      <c r="N167" s="8">
        <f t="shared" si="12"/>
        <v>0</v>
      </c>
      <c r="O167" s="8">
        <f t="shared" si="13"/>
        <v>11025</v>
      </c>
    </row>
    <row r="168" spans="1:15">
      <c r="A168" s="17" t="s">
        <v>235</v>
      </c>
      <c r="B168" s="7" t="s">
        <v>35</v>
      </c>
      <c r="C168" s="7" t="s">
        <v>36</v>
      </c>
      <c r="D168" s="6" t="s">
        <v>37</v>
      </c>
      <c r="E168" s="24" t="s">
        <v>243</v>
      </c>
      <c r="F168" s="7" t="s">
        <v>244</v>
      </c>
      <c r="G168" s="5">
        <v>8</v>
      </c>
      <c r="H168" s="5"/>
      <c r="I168" s="5"/>
      <c r="J168" s="16">
        <f t="shared" si="10"/>
        <v>8</v>
      </c>
      <c r="K168" s="8">
        <v>345</v>
      </c>
      <c r="L168" s="8">
        <f t="shared" si="14"/>
        <v>2760</v>
      </c>
      <c r="M168" s="8">
        <f t="shared" si="11"/>
        <v>0</v>
      </c>
      <c r="N168" s="8">
        <f t="shared" si="12"/>
        <v>0</v>
      </c>
      <c r="O168" s="8">
        <f t="shared" si="13"/>
        <v>2760</v>
      </c>
    </row>
    <row r="169" spans="1:15">
      <c r="A169" s="17" t="s">
        <v>235</v>
      </c>
      <c r="B169" s="7" t="s">
        <v>104</v>
      </c>
      <c r="C169" s="7" t="s">
        <v>24</v>
      </c>
      <c r="D169" s="6" t="s">
        <v>105</v>
      </c>
      <c r="E169" s="24" t="s">
        <v>245</v>
      </c>
      <c r="F169" s="7" t="s">
        <v>78</v>
      </c>
      <c r="G169" s="5">
        <v>32</v>
      </c>
      <c r="H169" s="5"/>
      <c r="I169" s="5">
        <v>2</v>
      </c>
      <c r="J169" s="16">
        <f t="shared" si="10"/>
        <v>30</v>
      </c>
      <c r="K169" s="8">
        <v>49</v>
      </c>
      <c r="L169" s="8">
        <f t="shared" si="14"/>
        <v>1568</v>
      </c>
      <c r="M169" s="8">
        <f t="shared" si="11"/>
        <v>0</v>
      </c>
      <c r="N169" s="8">
        <f t="shared" si="12"/>
        <v>98</v>
      </c>
      <c r="O169" s="8">
        <f t="shared" si="13"/>
        <v>1470</v>
      </c>
    </row>
    <row r="170" spans="1:15">
      <c r="A170" s="17" t="s">
        <v>235</v>
      </c>
      <c r="B170" s="7" t="s">
        <v>104</v>
      </c>
      <c r="C170" s="7" t="s">
        <v>24</v>
      </c>
      <c r="D170" s="6" t="s">
        <v>105</v>
      </c>
      <c r="E170" s="24" t="s">
        <v>246</v>
      </c>
      <c r="F170" s="7" t="s">
        <v>27</v>
      </c>
      <c r="G170" s="5">
        <v>80</v>
      </c>
      <c r="H170" s="5"/>
      <c r="I170" s="5">
        <v>80</v>
      </c>
      <c r="J170" s="16">
        <f t="shared" si="10"/>
        <v>0</v>
      </c>
      <c r="K170" s="8">
        <v>115</v>
      </c>
      <c r="L170" s="8">
        <f t="shared" si="14"/>
        <v>9200</v>
      </c>
      <c r="M170" s="8">
        <f t="shared" si="11"/>
        <v>0</v>
      </c>
      <c r="N170" s="8">
        <f t="shared" si="12"/>
        <v>9200</v>
      </c>
      <c r="O170" s="8">
        <f t="shared" si="13"/>
        <v>0</v>
      </c>
    </row>
    <row r="171" spans="1:15">
      <c r="A171" s="17" t="s">
        <v>235</v>
      </c>
      <c r="B171" s="7" t="s">
        <v>104</v>
      </c>
      <c r="C171" s="7" t="s">
        <v>24</v>
      </c>
      <c r="D171" s="6" t="s">
        <v>105</v>
      </c>
      <c r="E171" s="24" t="s">
        <v>247</v>
      </c>
      <c r="F171" s="7" t="s">
        <v>103</v>
      </c>
      <c r="G171" s="5">
        <v>7</v>
      </c>
      <c r="H171" s="5"/>
      <c r="I171" s="5"/>
      <c r="J171" s="5">
        <f t="shared" si="10"/>
        <v>7</v>
      </c>
      <c r="K171" s="8">
        <v>100</v>
      </c>
      <c r="L171" s="8">
        <f t="shared" si="14"/>
        <v>700</v>
      </c>
      <c r="M171" s="8">
        <f t="shared" si="11"/>
        <v>0</v>
      </c>
      <c r="N171" s="8">
        <f t="shared" si="12"/>
        <v>0</v>
      </c>
      <c r="O171" s="8">
        <f t="shared" si="13"/>
        <v>700</v>
      </c>
    </row>
    <row r="172" spans="1:15">
      <c r="A172" s="17" t="s">
        <v>235</v>
      </c>
      <c r="B172" s="7" t="s">
        <v>104</v>
      </c>
      <c r="C172" s="7" t="s">
        <v>24</v>
      </c>
      <c r="D172" s="6" t="s">
        <v>105</v>
      </c>
      <c r="E172" s="24" t="s">
        <v>248</v>
      </c>
      <c r="F172" s="7" t="s">
        <v>249</v>
      </c>
      <c r="G172" s="5">
        <v>3</v>
      </c>
      <c r="H172" s="5"/>
      <c r="I172" s="5"/>
      <c r="J172" s="16">
        <f t="shared" si="10"/>
        <v>3</v>
      </c>
      <c r="K172" s="8">
        <v>95.9</v>
      </c>
      <c r="L172" s="8">
        <f t="shared" si="14"/>
        <v>287.70000000000005</v>
      </c>
      <c r="M172" s="8">
        <f t="shared" si="11"/>
        <v>0</v>
      </c>
      <c r="N172" s="8">
        <f t="shared" si="12"/>
        <v>0</v>
      </c>
      <c r="O172" s="8">
        <f t="shared" si="13"/>
        <v>287.70000000000005</v>
      </c>
    </row>
    <row r="173" spans="1:15">
      <c r="A173" s="17" t="s">
        <v>235</v>
      </c>
      <c r="B173" s="7" t="s">
        <v>58</v>
      </c>
      <c r="C173" s="7" t="s">
        <v>24</v>
      </c>
      <c r="D173" s="6" t="s">
        <v>59</v>
      </c>
      <c r="E173" s="24" t="s">
        <v>250</v>
      </c>
      <c r="F173" s="7" t="s">
        <v>22</v>
      </c>
      <c r="G173" s="5">
        <v>0</v>
      </c>
      <c r="H173" s="5">
        <v>22</v>
      </c>
      <c r="I173" s="5"/>
      <c r="J173" s="5">
        <f t="shared" si="10"/>
        <v>22</v>
      </c>
      <c r="K173" s="8">
        <v>300</v>
      </c>
      <c r="L173" s="8">
        <f t="shared" si="14"/>
        <v>0</v>
      </c>
      <c r="M173" s="8">
        <f t="shared" si="11"/>
        <v>6600</v>
      </c>
      <c r="N173" s="8">
        <f t="shared" si="12"/>
        <v>0</v>
      </c>
      <c r="O173" s="8">
        <f t="shared" si="13"/>
        <v>6600</v>
      </c>
    </row>
    <row r="174" spans="1:15">
      <c r="A174" s="17" t="s">
        <v>235</v>
      </c>
      <c r="B174" s="19" t="s">
        <v>18</v>
      </c>
      <c r="C174" s="19" t="s">
        <v>19</v>
      </c>
      <c r="D174" s="6" t="s">
        <v>20</v>
      </c>
      <c r="E174" s="24" t="s">
        <v>251</v>
      </c>
      <c r="F174" s="7" t="s">
        <v>22</v>
      </c>
      <c r="G174" s="5">
        <v>0</v>
      </c>
      <c r="H174" s="5">
        <v>22</v>
      </c>
      <c r="I174" s="5">
        <v>22</v>
      </c>
      <c r="J174" s="5">
        <f t="shared" si="10"/>
        <v>0</v>
      </c>
      <c r="K174" s="8">
        <v>300</v>
      </c>
      <c r="L174" s="8">
        <f t="shared" si="14"/>
        <v>0</v>
      </c>
      <c r="M174" s="8">
        <f t="shared" si="11"/>
        <v>6600</v>
      </c>
      <c r="N174" s="8">
        <f t="shared" si="12"/>
        <v>6600</v>
      </c>
      <c r="O174" s="8">
        <f t="shared" si="13"/>
        <v>0</v>
      </c>
    </row>
    <row r="175" spans="1:15">
      <c r="A175" s="17" t="s">
        <v>252</v>
      </c>
      <c r="B175" s="7" t="s">
        <v>58</v>
      </c>
      <c r="C175" s="7" t="s">
        <v>24</v>
      </c>
      <c r="D175" s="6" t="s">
        <v>59</v>
      </c>
      <c r="E175" s="24" t="s">
        <v>253</v>
      </c>
      <c r="F175" s="7" t="s">
        <v>27</v>
      </c>
      <c r="G175" s="5">
        <v>0</v>
      </c>
      <c r="H175" s="5"/>
      <c r="I175" s="5"/>
      <c r="J175" s="5">
        <f t="shared" si="10"/>
        <v>0</v>
      </c>
      <c r="K175" s="8">
        <v>165</v>
      </c>
      <c r="L175" s="8">
        <f t="shared" si="14"/>
        <v>0</v>
      </c>
      <c r="M175" s="8">
        <f t="shared" si="11"/>
        <v>0</v>
      </c>
      <c r="N175" s="8">
        <f t="shared" si="12"/>
        <v>0</v>
      </c>
      <c r="O175" s="8">
        <f t="shared" si="13"/>
        <v>0</v>
      </c>
    </row>
    <row r="176" spans="1:15">
      <c r="A176" s="17" t="s">
        <v>252</v>
      </c>
      <c r="B176" s="7" t="s">
        <v>58</v>
      </c>
      <c r="C176" s="7" t="s">
        <v>24</v>
      </c>
      <c r="D176" s="6" t="s">
        <v>59</v>
      </c>
      <c r="E176" s="24" t="s">
        <v>254</v>
      </c>
      <c r="F176" s="7" t="s">
        <v>27</v>
      </c>
      <c r="G176" s="5">
        <v>0</v>
      </c>
      <c r="H176" s="5"/>
      <c r="I176" s="5"/>
      <c r="J176" s="5">
        <f t="shared" si="10"/>
        <v>0</v>
      </c>
      <c r="K176" s="8">
        <v>215</v>
      </c>
      <c r="L176" s="8">
        <f t="shared" si="14"/>
        <v>0</v>
      </c>
      <c r="M176" s="8">
        <f t="shared" si="11"/>
        <v>0</v>
      </c>
      <c r="N176" s="8">
        <f t="shared" si="12"/>
        <v>0</v>
      </c>
      <c r="O176" s="8">
        <f t="shared" si="13"/>
        <v>0</v>
      </c>
    </row>
    <row r="177" spans="1:15">
      <c r="A177" s="17" t="s">
        <v>252</v>
      </c>
      <c r="B177" s="7" t="s">
        <v>58</v>
      </c>
      <c r="C177" s="7" t="s">
        <v>24</v>
      </c>
      <c r="D177" s="6" t="s">
        <v>59</v>
      </c>
      <c r="E177" s="24" t="s">
        <v>255</v>
      </c>
      <c r="F177" s="7" t="s">
        <v>22</v>
      </c>
      <c r="G177" s="5">
        <v>9</v>
      </c>
      <c r="H177" s="5"/>
      <c r="I177" s="5">
        <f>2+1+2</f>
        <v>5</v>
      </c>
      <c r="J177" s="5">
        <f t="shared" si="10"/>
        <v>4</v>
      </c>
      <c r="K177" s="8">
        <v>1890.89</v>
      </c>
      <c r="L177" s="8">
        <f t="shared" si="14"/>
        <v>17018.010000000002</v>
      </c>
      <c r="M177" s="8">
        <f t="shared" si="11"/>
        <v>0</v>
      </c>
      <c r="N177" s="8">
        <f t="shared" si="12"/>
        <v>9454.4500000000007</v>
      </c>
      <c r="O177" s="8">
        <f t="shared" si="13"/>
        <v>7563.5600000000013</v>
      </c>
    </row>
    <row r="178" spans="1:15">
      <c r="A178" s="17" t="s">
        <v>252</v>
      </c>
      <c r="B178" s="7" t="s">
        <v>49</v>
      </c>
      <c r="C178" s="7" t="s">
        <v>24</v>
      </c>
      <c r="D178" s="6" t="s">
        <v>50</v>
      </c>
      <c r="E178" s="24" t="s">
        <v>256</v>
      </c>
      <c r="F178" s="7" t="s">
        <v>52</v>
      </c>
      <c r="G178" s="5">
        <v>0</v>
      </c>
      <c r="H178" s="5"/>
      <c r="I178" s="5"/>
      <c r="J178" s="5">
        <f t="shared" si="10"/>
        <v>0</v>
      </c>
      <c r="K178" s="8">
        <v>150</v>
      </c>
      <c r="L178" s="8">
        <f t="shared" si="14"/>
        <v>0</v>
      </c>
      <c r="M178" s="8">
        <f t="shared" si="11"/>
        <v>0</v>
      </c>
      <c r="N178" s="8">
        <f t="shared" si="12"/>
        <v>0</v>
      </c>
      <c r="O178" s="8">
        <f t="shared" si="13"/>
        <v>0</v>
      </c>
    </row>
    <row r="179" spans="1:15">
      <c r="A179" s="17" t="s">
        <v>252</v>
      </c>
      <c r="B179" s="7" t="s">
        <v>74</v>
      </c>
      <c r="C179" s="7" t="s">
        <v>24</v>
      </c>
      <c r="D179" s="6" t="s">
        <v>84</v>
      </c>
      <c r="E179" s="24" t="s">
        <v>257</v>
      </c>
      <c r="F179" s="7" t="s">
        <v>87</v>
      </c>
      <c r="G179" s="5">
        <v>43</v>
      </c>
      <c r="H179" s="5"/>
      <c r="I179" s="5">
        <f>1+1+3+1</f>
        <v>6</v>
      </c>
      <c r="J179" s="16">
        <f t="shared" si="10"/>
        <v>37</v>
      </c>
      <c r="K179" s="8">
        <v>192</v>
      </c>
      <c r="L179" s="8">
        <f t="shared" si="14"/>
        <v>8256</v>
      </c>
      <c r="M179" s="8">
        <f t="shared" si="11"/>
        <v>0</v>
      </c>
      <c r="N179" s="8">
        <f t="shared" si="12"/>
        <v>1152</v>
      </c>
      <c r="O179" s="8">
        <f t="shared" si="13"/>
        <v>7104</v>
      </c>
    </row>
    <row r="180" spans="1:15">
      <c r="A180" s="17" t="s">
        <v>252</v>
      </c>
      <c r="B180" s="7" t="s">
        <v>74</v>
      </c>
      <c r="C180" s="7" t="s">
        <v>24</v>
      </c>
      <c r="D180" s="6" t="s">
        <v>84</v>
      </c>
      <c r="E180" s="24" t="s">
        <v>258</v>
      </c>
      <c r="F180" s="7" t="s">
        <v>27</v>
      </c>
      <c r="G180" s="5">
        <v>32</v>
      </c>
      <c r="H180" s="5">
        <v>10</v>
      </c>
      <c r="I180" s="5">
        <f>1+10</f>
        <v>11</v>
      </c>
      <c r="J180" s="16">
        <f t="shared" si="10"/>
        <v>31</v>
      </c>
      <c r="K180" s="8">
        <v>45.9</v>
      </c>
      <c r="L180" s="8">
        <f t="shared" si="14"/>
        <v>1468.8</v>
      </c>
      <c r="M180" s="8">
        <f t="shared" si="11"/>
        <v>459</v>
      </c>
      <c r="N180" s="8">
        <f t="shared" si="12"/>
        <v>504.9</v>
      </c>
      <c r="O180" s="8">
        <f t="shared" si="13"/>
        <v>1422.9</v>
      </c>
    </row>
    <row r="181" spans="1:15">
      <c r="A181" s="17" t="s">
        <v>252</v>
      </c>
      <c r="B181" s="7" t="s">
        <v>74</v>
      </c>
      <c r="C181" s="7" t="s">
        <v>24</v>
      </c>
      <c r="D181" s="6" t="s">
        <v>84</v>
      </c>
      <c r="E181" s="24" t="s">
        <v>259</v>
      </c>
      <c r="F181" s="7" t="s">
        <v>87</v>
      </c>
      <c r="G181" s="5">
        <v>37</v>
      </c>
      <c r="H181" s="5"/>
      <c r="I181" s="5"/>
      <c r="J181" s="5">
        <f t="shared" si="10"/>
        <v>37</v>
      </c>
      <c r="K181" s="8">
        <v>45</v>
      </c>
      <c r="L181" s="8">
        <f t="shared" si="14"/>
        <v>1665</v>
      </c>
      <c r="M181" s="8">
        <f t="shared" si="11"/>
        <v>0</v>
      </c>
      <c r="N181" s="8">
        <f t="shared" si="12"/>
        <v>0</v>
      </c>
      <c r="O181" s="8">
        <f t="shared" si="13"/>
        <v>1665</v>
      </c>
    </row>
    <row r="182" spans="1:15">
      <c r="A182" s="17" t="s">
        <v>252</v>
      </c>
      <c r="B182" s="7" t="s">
        <v>69</v>
      </c>
      <c r="C182" s="7"/>
      <c r="D182" s="6" t="s">
        <v>70</v>
      </c>
      <c r="E182" s="24" t="s">
        <v>260</v>
      </c>
      <c r="F182" s="7" t="s">
        <v>261</v>
      </c>
      <c r="G182" s="5">
        <v>128</v>
      </c>
      <c r="H182" s="5"/>
      <c r="I182" s="5"/>
      <c r="J182" s="16">
        <f t="shared" si="10"/>
        <v>128</v>
      </c>
      <c r="K182" s="8">
        <v>38</v>
      </c>
      <c r="L182" s="8">
        <f t="shared" si="14"/>
        <v>4864</v>
      </c>
      <c r="M182" s="8">
        <f t="shared" si="11"/>
        <v>0</v>
      </c>
      <c r="N182" s="8">
        <f t="shared" si="12"/>
        <v>0</v>
      </c>
      <c r="O182" s="8">
        <f t="shared" si="13"/>
        <v>4864</v>
      </c>
    </row>
    <row r="183" spans="1:15">
      <c r="A183" s="17" t="s">
        <v>252</v>
      </c>
      <c r="B183" s="18" t="s">
        <v>29</v>
      </c>
      <c r="C183" s="18" t="s">
        <v>24</v>
      </c>
      <c r="D183" s="6" t="s">
        <v>30</v>
      </c>
      <c r="E183" s="24" t="s">
        <v>262</v>
      </c>
      <c r="F183" s="7" t="s">
        <v>22</v>
      </c>
      <c r="G183" s="5"/>
      <c r="H183" s="5">
        <v>1</v>
      </c>
      <c r="I183" s="5">
        <v>1</v>
      </c>
      <c r="J183" s="5">
        <f t="shared" si="10"/>
        <v>0</v>
      </c>
      <c r="K183" s="8">
        <v>800</v>
      </c>
      <c r="L183" s="8">
        <f t="shared" si="14"/>
        <v>0</v>
      </c>
      <c r="M183" s="8">
        <f t="shared" si="11"/>
        <v>800</v>
      </c>
      <c r="N183" s="8">
        <f t="shared" si="12"/>
        <v>800</v>
      </c>
      <c r="O183" s="8">
        <f t="shared" si="13"/>
        <v>0</v>
      </c>
    </row>
    <row r="184" spans="1:15">
      <c r="A184" s="17" t="s">
        <v>252</v>
      </c>
      <c r="B184" s="7" t="s">
        <v>23</v>
      </c>
      <c r="C184" s="7" t="s">
        <v>24</v>
      </c>
      <c r="D184" s="6" t="s">
        <v>25</v>
      </c>
      <c r="E184" s="24" t="s">
        <v>263</v>
      </c>
      <c r="F184" s="7" t="s">
        <v>27</v>
      </c>
      <c r="G184" s="5">
        <v>12</v>
      </c>
      <c r="H184" s="5"/>
      <c r="I184" s="5"/>
      <c r="J184" s="5">
        <f t="shared" si="10"/>
        <v>12</v>
      </c>
      <c r="K184" s="8">
        <v>68.75</v>
      </c>
      <c r="L184" s="8">
        <f t="shared" si="14"/>
        <v>825</v>
      </c>
      <c r="M184" s="8">
        <f t="shared" si="11"/>
        <v>0</v>
      </c>
      <c r="N184" s="8">
        <f t="shared" si="12"/>
        <v>0</v>
      </c>
      <c r="O184" s="8">
        <f t="shared" si="13"/>
        <v>825</v>
      </c>
    </row>
    <row r="185" spans="1:15">
      <c r="A185" s="17" t="s">
        <v>252</v>
      </c>
      <c r="B185" s="7" t="s">
        <v>35</v>
      </c>
      <c r="C185" s="7" t="s">
        <v>36</v>
      </c>
      <c r="D185" s="6" t="s">
        <v>37</v>
      </c>
      <c r="E185" s="24" t="s">
        <v>264</v>
      </c>
      <c r="F185" s="7" t="s">
        <v>22</v>
      </c>
      <c r="G185" s="5">
        <v>0</v>
      </c>
      <c r="H185" s="5"/>
      <c r="I185" s="5"/>
      <c r="J185" s="5">
        <f t="shared" si="10"/>
        <v>0</v>
      </c>
      <c r="K185" s="8">
        <v>915</v>
      </c>
      <c r="L185" s="8">
        <f t="shared" si="14"/>
        <v>0</v>
      </c>
      <c r="M185" s="8">
        <f t="shared" si="11"/>
        <v>0</v>
      </c>
      <c r="N185" s="8">
        <f t="shared" si="12"/>
        <v>0</v>
      </c>
      <c r="O185" s="8">
        <f t="shared" si="13"/>
        <v>0</v>
      </c>
    </row>
    <row r="186" spans="1:15">
      <c r="A186" s="17" t="s">
        <v>252</v>
      </c>
      <c r="B186" s="7" t="s">
        <v>265</v>
      </c>
      <c r="C186" s="7">
        <v>1</v>
      </c>
      <c r="D186" s="6" t="s">
        <v>266</v>
      </c>
      <c r="E186" s="24" t="s">
        <v>267</v>
      </c>
      <c r="F186" s="7" t="s">
        <v>268</v>
      </c>
      <c r="G186" s="5">
        <v>23</v>
      </c>
      <c r="H186" s="5"/>
      <c r="I186" s="5">
        <v>1</v>
      </c>
      <c r="J186" s="5">
        <f t="shared" si="10"/>
        <v>22</v>
      </c>
      <c r="K186" s="8">
        <v>233.8</v>
      </c>
      <c r="L186" s="8">
        <f t="shared" si="14"/>
        <v>5377.4000000000005</v>
      </c>
      <c r="M186" s="8">
        <f t="shared" si="11"/>
        <v>0</v>
      </c>
      <c r="N186" s="8">
        <f t="shared" si="12"/>
        <v>233.8</v>
      </c>
      <c r="O186" s="8">
        <f t="shared" si="13"/>
        <v>5143.6000000000004</v>
      </c>
    </row>
    <row r="187" spans="1:15">
      <c r="A187" s="17" t="s">
        <v>252</v>
      </c>
      <c r="B187" s="7" t="s">
        <v>265</v>
      </c>
      <c r="C187" s="7">
        <v>1</v>
      </c>
      <c r="D187" s="6" t="s">
        <v>266</v>
      </c>
      <c r="E187" s="24" t="s">
        <v>269</v>
      </c>
      <c r="F187" s="7" t="s">
        <v>101</v>
      </c>
      <c r="G187" s="5">
        <v>2</v>
      </c>
      <c r="H187" s="5"/>
      <c r="I187" s="5">
        <v>2</v>
      </c>
      <c r="J187" s="5">
        <f t="shared" si="10"/>
        <v>0</v>
      </c>
      <c r="K187" s="8">
        <v>274.39999999999998</v>
      </c>
      <c r="L187" s="8">
        <f t="shared" si="14"/>
        <v>548.79999999999995</v>
      </c>
      <c r="M187" s="8">
        <f t="shared" si="11"/>
        <v>0</v>
      </c>
      <c r="N187" s="8">
        <f t="shared" si="12"/>
        <v>548.79999999999995</v>
      </c>
      <c r="O187" s="8">
        <f t="shared" si="13"/>
        <v>0</v>
      </c>
    </row>
    <row r="188" spans="1:15">
      <c r="A188" s="17" t="s">
        <v>252</v>
      </c>
      <c r="B188" s="7" t="s">
        <v>265</v>
      </c>
      <c r="C188" s="7">
        <v>1</v>
      </c>
      <c r="D188" s="6" t="s">
        <v>266</v>
      </c>
      <c r="E188" s="24" t="s">
        <v>270</v>
      </c>
      <c r="F188" s="7" t="s">
        <v>165</v>
      </c>
      <c r="G188" s="5">
        <v>10</v>
      </c>
      <c r="H188" s="5"/>
      <c r="I188" s="5">
        <v>10</v>
      </c>
      <c r="J188" s="16">
        <f t="shared" si="10"/>
        <v>0</v>
      </c>
      <c r="K188" s="8">
        <v>232</v>
      </c>
      <c r="L188" s="8">
        <f t="shared" si="14"/>
        <v>2320</v>
      </c>
      <c r="M188" s="8">
        <f t="shared" si="11"/>
        <v>0</v>
      </c>
      <c r="N188" s="8">
        <f t="shared" si="12"/>
        <v>2320</v>
      </c>
      <c r="O188" s="8">
        <f t="shared" si="13"/>
        <v>0</v>
      </c>
    </row>
    <row r="189" spans="1:15">
      <c r="A189" s="17" t="s">
        <v>252</v>
      </c>
      <c r="B189" s="19" t="s">
        <v>18</v>
      </c>
      <c r="C189" s="19" t="s">
        <v>19</v>
      </c>
      <c r="D189" s="6" t="s">
        <v>20</v>
      </c>
      <c r="E189" s="24" t="s">
        <v>271</v>
      </c>
      <c r="F189" s="7" t="s">
        <v>22</v>
      </c>
      <c r="G189" s="5">
        <v>0</v>
      </c>
      <c r="H189" s="5">
        <v>12</v>
      </c>
      <c r="I189" s="5">
        <v>12</v>
      </c>
      <c r="J189" s="5">
        <f t="shared" si="10"/>
        <v>0</v>
      </c>
      <c r="K189" s="8">
        <v>340</v>
      </c>
      <c r="L189" s="8">
        <f t="shared" si="14"/>
        <v>0</v>
      </c>
      <c r="M189" s="8">
        <f t="shared" si="11"/>
        <v>4080</v>
      </c>
      <c r="N189" s="8">
        <f t="shared" si="12"/>
        <v>4080</v>
      </c>
      <c r="O189" s="8">
        <f t="shared" si="13"/>
        <v>0</v>
      </c>
    </row>
    <row r="190" spans="1:15">
      <c r="A190" s="17" t="s">
        <v>252</v>
      </c>
      <c r="B190" s="19" t="s">
        <v>18</v>
      </c>
      <c r="C190" s="19" t="s">
        <v>19</v>
      </c>
      <c r="D190" s="6" t="s">
        <v>20</v>
      </c>
      <c r="E190" s="24" t="s">
        <v>271</v>
      </c>
      <c r="F190" s="7" t="s">
        <v>22</v>
      </c>
      <c r="G190" s="5">
        <v>0</v>
      </c>
      <c r="H190" s="5">
        <v>12</v>
      </c>
      <c r="I190" s="5">
        <v>12</v>
      </c>
      <c r="J190" s="5">
        <f t="shared" si="10"/>
        <v>0</v>
      </c>
      <c r="K190" s="8">
        <v>340</v>
      </c>
      <c r="L190" s="8">
        <f t="shared" si="14"/>
        <v>0</v>
      </c>
      <c r="M190" s="8">
        <f t="shared" si="11"/>
        <v>4080</v>
      </c>
      <c r="N190" s="8">
        <f t="shared" si="12"/>
        <v>4080</v>
      </c>
      <c r="O190" s="8">
        <f t="shared" si="13"/>
        <v>0</v>
      </c>
    </row>
    <row r="191" spans="1:15">
      <c r="A191" s="17" t="s">
        <v>252</v>
      </c>
      <c r="B191" s="19" t="s">
        <v>128</v>
      </c>
      <c r="C191" s="19" t="s">
        <v>24</v>
      </c>
      <c r="D191" s="6" t="s">
        <v>129</v>
      </c>
      <c r="E191" s="24" t="s">
        <v>272</v>
      </c>
      <c r="F191" s="7" t="s">
        <v>165</v>
      </c>
      <c r="G191" s="5">
        <v>5</v>
      </c>
      <c r="H191" s="5"/>
      <c r="I191" s="5"/>
      <c r="J191" s="5">
        <f t="shared" si="10"/>
        <v>5</v>
      </c>
      <c r="K191" s="8">
        <v>12500</v>
      </c>
      <c r="L191" s="8">
        <f t="shared" si="14"/>
        <v>62500</v>
      </c>
      <c r="M191" s="8">
        <f t="shared" si="11"/>
        <v>0</v>
      </c>
      <c r="N191" s="8">
        <f t="shared" si="12"/>
        <v>0</v>
      </c>
      <c r="O191" s="8">
        <f t="shared" si="13"/>
        <v>62500</v>
      </c>
    </row>
    <row r="192" spans="1:15">
      <c r="A192" s="17" t="s">
        <v>252</v>
      </c>
      <c r="B192" s="7" t="s">
        <v>150</v>
      </c>
      <c r="C192" s="7"/>
      <c r="D192" s="6" t="s">
        <v>151</v>
      </c>
      <c r="E192" s="30" t="s">
        <v>273</v>
      </c>
      <c r="F192" s="7" t="s">
        <v>52</v>
      </c>
      <c r="G192" s="5">
        <v>0</v>
      </c>
      <c r="H192" s="5">
        <v>100</v>
      </c>
      <c r="I192" s="5"/>
      <c r="J192" s="5">
        <f t="shared" si="10"/>
        <v>100</v>
      </c>
      <c r="K192" s="8">
        <v>120</v>
      </c>
      <c r="L192" s="8">
        <f t="shared" si="14"/>
        <v>0</v>
      </c>
      <c r="M192" s="8">
        <f t="shared" si="11"/>
        <v>12000</v>
      </c>
      <c r="N192" s="8">
        <f t="shared" si="12"/>
        <v>0</v>
      </c>
      <c r="O192" s="8">
        <f t="shared" si="13"/>
        <v>12000</v>
      </c>
    </row>
    <row r="193" spans="1:15">
      <c r="A193" s="17" t="s">
        <v>252</v>
      </c>
      <c r="B193" s="7" t="s">
        <v>150</v>
      </c>
      <c r="C193" s="7"/>
      <c r="D193" s="6" t="s">
        <v>151</v>
      </c>
      <c r="E193" s="24" t="s">
        <v>274</v>
      </c>
      <c r="F193" s="7" t="s">
        <v>52</v>
      </c>
      <c r="G193" s="5">
        <v>100</v>
      </c>
      <c r="H193" s="5">
        <v>0</v>
      </c>
      <c r="I193" s="5">
        <f>15+15+10+15+1</f>
        <v>56</v>
      </c>
      <c r="J193" s="5">
        <f t="shared" si="10"/>
        <v>44</v>
      </c>
      <c r="K193" s="8">
        <v>420</v>
      </c>
      <c r="L193" s="8">
        <f t="shared" si="14"/>
        <v>42000</v>
      </c>
      <c r="M193" s="8">
        <f t="shared" si="11"/>
        <v>0</v>
      </c>
      <c r="N193" s="8">
        <f t="shared" si="12"/>
        <v>23520</v>
      </c>
      <c r="O193" s="8">
        <f t="shared" si="13"/>
        <v>18480</v>
      </c>
    </row>
    <row r="194" spans="1:15">
      <c r="A194" s="17" t="s">
        <v>252</v>
      </c>
      <c r="B194" s="7" t="s">
        <v>150</v>
      </c>
      <c r="C194" s="7"/>
      <c r="D194" s="6" t="s">
        <v>151</v>
      </c>
      <c r="E194" s="24" t="s">
        <v>275</v>
      </c>
      <c r="F194" s="7" t="s">
        <v>52</v>
      </c>
      <c r="G194" s="5">
        <v>56</v>
      </c>
      <c r="H194" s="5"/>
      <c r="I194" s="5">
        <f>1+5+5+5+5+5</f>
        <v>26</v>
      </c>
      <c r="J194" s="5">
        <f t="shared" si="10"/>
        <v>30</v>
      </c>
      <c r="K194" s="8">
        <v>390</v>
      </c>
      <c r="L194" s="8">
        <f t="shared" si="14"/>
        <v>21840</v>
      </c>
      <c r="M194" s="8">
        <f t="shared" si="11"/>
        <v>0</v>
      </c>
      <c r="N194" s="8">
        <f t="shared" si="12"/>
        <v>10140</v>
      </c>
      <c r="O194" s="8">
        <f t="shared" si="13"/>
        <v>11700</v>
      </c>
    </row>
    <row r="195" spans="1:15">
      <c r="A195" s="17" t="s">
        <v>252</v>
      </c>
      <c r="B195" s="19" t="s">
        <v>18</v>
      </c>
      <c r="C195" s="19" t="s">
        <v>19</v>
      </c>
      <c r="D195" s="6" t="s">
        <v>20</v>
      </c>
      <c r="E195" s="24" t="s">
        <v>276</v>
      </c>
      <c r="F195" s="7" t="s">
        <v>22</v>
      </c>
      <c r="G195" s="5">
        <v>0</v>
      </c>
      <c r="H195" s="5">
        <v>1</v>
      </c>
      <c r="I195" s="5">
        <v>1</v>
      </c>
      <c r="J195" s="5">
        <f t="shared" si="10"/>
        <v>0</v>
      </c>
      <c r="K195" s="8">
        <v>1350</v>
      </c>
      <c r="L195" s="8">
        <f t="shared" si="14"/>
        <v>0</v>
      </c>
      <c r="M195" s="8">
        <f t="shared" si="11"/>
        <v>1350</v>
      </c>
      <c r="N195" s="8">
        <f t="shared" si="12"/>
        <v>1350</v>
      </c>
      <c r="O195" s="8">
        <f t="shared" si="13"/>
        <v>0</v>
      </c>
    </row>
    <row r="196" spans="1:15">
      <c r="A196" s="17" t="s">
        <v>252</v>
      </c>
      <c r="B196" s="7" t="s">
        <v>58</v>
      </c>
      <c r="C196" s="7" t="s">
        <v>24</v>
      </c>
      <c r="D196" s="6" t="s">
        <v>59</v>
      </c>
      <c r="E196" s="24" t="s">
        <v>277</v>
      </c>
      <c r="F196" s="7" t="s">
        <v>27</v>
      </c>
      <c r="G196" s="5">
        <v>88</v>
      </c>
      <c r="H196" s="5"/>
      <c r="I196" s="5">
        <f>3+3+4</f>
        <v>10</v>
      </c>
      <c r="J196" s="5">
        <f t="shared" si="10"/>
        <v>78</v>
      </c>
      <c r="K196" s="8">
        <v>170</v>
      </c>
      <c r="L196" s="8">
        <f t="shared" si="14"/>
        <v>14960</v>
      </c>
      <c r="M196" s="8">
        <f t="shared" si="11"/>
        <v>0</v>
      </c>
      <c r="N196" s="8">
        <f t="shared" si="12"/>
        <v>1700</v>
      </c>
      <c r="O196" s="8">
        <f t="shared" si="13"/>
        <v>13260</v>
      </c>
    </row>
    <row r="197" spans="1:15">
      <c r="A197" s="17" t="s">
        <v>252</v>
      </c>
      <c r="B197" s="7" t="s">
        <v>35</v>
      </c>
      <c r="C197" s="7" t="s">
        <v>36</v>
      </c>
      <c r="D197" s="6" t="s">
        <v>37</v>
      </c>
      <c r="E197" s="24" t="s">
        <v>278</v>
      </c>
      <c r="F197" s="7" t="s">
        <v>22</v>
      </c>
      <c r="G197" s="5">
        <v>0</v>
      </c>
      <c r="H197" s="5"/>
      <c r="I197" s="5"/>
      <c r="J197" s="5">
        <f t="shared" si="10"/>
        <v>0</v>
      </c>
      <c r="K197" s="8">
        <v>1288</v>
      </c>
      <c r="L197" s="8">
        <f t="shared" si="14"/>
        <v>0</v>
      </c>
      <c r="M197" s="8">
        <f t="shared" si="11"/>
        <v>0</v>
      </c>
      <c r="N197" s="8">
        <f t="shared" si="12"/>
        <v>0</v>
      </c>
      <c r="O197" s="8">
        <f t="shared" si="13"/>
        <v>0</v>
      </c>
    </row>
    <row r="198" spans="1:15">
      <c r="A198" s="17" t="s">
        <v>252</v>
      </c>
      <c r="B198" s="7" t="s">
        <v>69</v>
      </c>
      <c r="C198" s="7"/>
      <c r="D198" s="6" t="s">
        <v>70</v>
      </c>
      <c r="E198" s="24" t="s">
        <v>279</v>
      </c>
      <c r="F198" s="7" t="s">
        <v>87</v>
      </c>
      <c r="G198" s="5">
        <v>65</v>
      </c>
      <c r="H198" s="5"/>
      <c r="I198" s="5">
        <v>1</v>
      </c>
      <c r="J198" s="16">
        <f t="shared" si="10"/>
        <v>64</v>
      </c>
      <c r="K198" s="8">
        <v>39</v>
      </c>
      <c r="L198" s="8">
        <f t="shared" si="14"/>
        <v>2535</v>
      </c>
      <c r="M198" s="8">
        <f t="shared" si="11"/>
        <v>0</v>
      </c>
      <c r="N198" s="8">
        <f t="shared" si="12"/>
        <v>39</v>
      </c>
      <c r="O198" s="8">
        <f t="shared" si="13"/>
        <v>2496</v>
      </c>
    </row>
    <row r="199" spans="1:15">
      <c r="A199" s="17" t="s">
        <v>252</v>
      </c>
      <c r="B199" s="7" t="s">
        <v>29</v>
      </c>
      <c r="C199" s="7" t="s">
        <v>24</v>
      </c>
      <c r="D199" s="6" t="s">
        <v>129</v>
      </c>
      <c r="E199" s="7" t="s">
        <v>280</v>
      </c>
      <c r="F199" s="7" t="s">
        <v>27</v>
      </c>
      <c r="G199" s="5">
        <v>0</v>
      </c>
      <c r="H199" s="5"/>
      <c r="I199" s="5"/>
      <c r="J199" s="5">
        <f t="shared" ref="J199:J262" si="15">+G199+H199-I199</f>
        <v>0</v>
      </c>
      <c r="K199" s="20">
        <v>512</v>
      </c>
      <c r="L199" s="8">
        <f t="shared" si="14"/>
        <v>0</v>
      </c>
      <c r="M199" s="20">
        <f t="shared" ref="M199:M262" si="16">+H199*K199</f>
        <v>0</v>
      </c>
      <c r="N199" s="20">
        <f t="shared" ref="N199:N262" si="17">+I199*K199</f>
        <v>0</v>
      </c>
      <c r="O199" s="20">
        <f t="shared" ref="O199:O262" si="18">+L199+M199-N199</f>
        <v>0</v>
      </c>
    </row>
    <row r="200" spans="1:15">
      <c r="A200" s="17" t="s">
        <v>252</v>
      </c>
      <c r="B200" s="7" t="s">
        <v>58</v>
      </c>
      <c r="C200" s="7" t="s">
        <v>24</v>
      </c>
      <c r="D200" s="6" t="s">
        <v>59</v>
      </c>
      <c r="E200" s="24" t="s">
        <v>281</v>
      </c>
      <c r="F200" s="7" t="s">
        <v>64</v>
      </c>
      <c r="G200" s="5">
        <v>0</v>
      </c>
      <c r="H200" s="5"/>
      <c r="I200" s="5"/>
      <c r="J200" s="5">
        <f t="shared" si="15"/>
        <v>0</v>
      </c>
      <c r="K200" s="8">
        <v>370</v>
      </c>
      <c r="L200" s="8">
        <f t="shared" ref="L200:L263" si="19">+G200*K200</f>
        <v>0</v>
      </c>
      <c r="M200" s="8">
        <f t="shared" si="16"/>
        <v>0</v>
      </c>
      <c r="N200" s="8">
        <f t="shared" si="17"/>
        <v>0</v>
      </c>
      <c r="O200" s="8">
        <f t="shared" si="18"/>
        <v>0</v>
      </c>
    </row>
    <row r="201" spans="1:15">
      <c r="A201" s="17" t="s">
        <v>252</v>
      </c>
      <c r="B201" s="7" t="s">
        <v>58</v>
      </c>
      <c r="C201" s="7" t="s">
        <v>24</v>
      </c>
      <c r="D201" s="6" t="s">
        <v>84</v>
      </c>
      <c r="E201" s="24" t="s">
        <v>282</v>
      </c>
      <c r="F201" s="7" t="s">
        <v>22</v>
      </c>
      <c r="G201" s="5">
        <v>10</v>
      </c>
      <c r="H201" s="5">
        <v>0</v>
      </c>
      <c r="I201" s="5">
        <v>10</v>
      </c>
      <c r="J201" s="5">
        <f t="shared" si="15"/>
        <v>0</v>
      </c>
      <c r="K201" s="8">
        <v>11400</v>
      </c>
      <c r="L201" s="8">
        <f t="shared" si="19"/>
        <v>114000</v>
      </c>
      <c r="M201" s="8">
        <f t="shared" si="16"/>
        <v>0</v>
      </c>
      <c r="N201" s="8">
        <f t="shared" si="17"/>
        <v>114000</v>
      </c>
      <c r="O201" s="8">
        <f t="shared" si="18"/>
        <v>0</v>
      </c>
    </row>
    <row r="202" spans="1:15">
      <c r="A202" s="17" t="s">
        <v>252</v>
      </c>
      <c r="B202" s="7" t="s">
        <v>69</v>
      </c>
      <c r="C202" s="7"/>
      <c r="D202" s="6" t="s">
        <v>70</v>
      </c>
      <c r="E202" s="24" t="s">
        <v>283</v>
      </c>
      <c r="F202" s="7" t="s">
        <v>27</v>
      </c>
      <c r="G202" s="5">
        <v>284</v>
      </c>
      <c r="H202" s="5"/>
      <c r="I202" s="5">
        <f>7+6+2</f>
        <v>15</v>
      </c>
      <c r="J202" s="16">
        <f t="shared" si="15"/>
        <v>269</v>
      </c>
      <c r="K202" s="8">
        <v>11.5</v>
      </c>
      <c r="L202" s="8">
        <f t="shared" si="19"/>
        <v>3266</v>
      </c>
      <c r="M202" s="8">
        <f t="shared" si="16"/>
        <v>0</v>
      </c>
      <c r="N202" s="8">
        <f t="shared" si="17"/>
        <v>172.5</v>
      </c>
      <c r="O202" s="8">
        <f t="shared" si="18"/>
        <v>3093.5</v>
      </c>
    </row>
    <row r="203" spans="1:15">
      <c r="A203" s="17" t="s">
        <v>252</v>
      </c>
      <c r="B203" s="7" t="s">
        <v>69</v>
      </c>
      <c r="C203" s="7"/>
      <c r="D203" s="6" t="s">
        <v>70</v>
      </c>
      <c r="E203" s="24" t="s">
        <v>284</v>
      </c>
      <c r="F203" s="7" t="s">
        <v>27</v>
      </c>
      <c r="G203" s="5">
        <v>286</v>
      </c>
      <c r="H203" s="5"/>
      <c r="I203" s="5"/>
      <c r="J203" s="16">
        <f t="shared" si="15"/>
        <v>286</v>
      </c>
      <c r="K203" s="8">
        <v>125.5</v>
      </c>
      <c r="L203" s="8">
        <f t="shared" si="19"/>
        <v>35893</v>
      </c>
      <c r="M203" s="8">
        <f t="shared" si="16"/>
        <v>0</v>
      </c>
      <c r="N203" s="8">
        <f t="shared" si="17"/>
        <v>0</v>
      </c>
      <c r="O203" s="8">
        <f t="shared" si="18"/>
        <v>35893</v>
      </c>
    </row>
    <row r="204" spans="1:15">
      <c r="A204" s="17" t="s">
        <v>285</v>
      </c>
      <c r="B204" s="7" t="s">
        <v>74</v>
      </c>
      <c r="C204" s="7" t="s">
        <v>24</v>
      </c>
      <c r="D204" s="6" t="s">
        <v>84</v>
      </c>
      <c r="E204" s="24" t="s">
        <v>286</v>
      </c>
      <c r="F204" s="7" t="s">
        <v>165</v>
      </c>
      <c r="G204" s="5">
        <v>760</v>
      </c>
      <c r="H204" s="5"/>
      <c r="I204" s="5">
        <f>1+1</f>
        <v>2</v>
      </c>
      <c r="J204" s="16">
        <f t="shared" si="15"/>
        <v>758</v>
      </c>
      <c r="K204" s="8">
        <v>21</v>
      </c>
      <c r="L204" s="8">
        <f t="shared" si="19"/>
        <v>15960</v>
      </c>
      <c r="M204" s="8">
        <f t="shared" si="16"/>
        <v>0</v>
      </c>
      <c r="N204" s="8">
        <f t="shared" si="17"/>
        <v>42</v>
      </c>
      <c r="O204" s="8">
        <f t="shared" si="18"/>
        <v>15918</v>
      </c>
    </row>
    <row r="205" spans="1:15">
      <c r="A205" s="17" t="s">
        <v>285</v>
      </c>
      <c r="B205" s="7" t="s">
        <v>58</v>
      </c>
      <c r="C205" s="7" t="s">
        <v>24</v>
      </c>
      <c r="D205" s="6" t="s">
        <v>59</v>
      </c>
      <c r="E205" s="24" t="s">
        <v>287</v>
      </c>
      <c r="F205" s="7" t="s">
        <v>288</v>
      </c>
      <c r="G205" s="5">
        <v>312</v>
      </c>
      <c r="H205" s="5"/>
      <c r="I205" s="5">
        <v>24</v>
      </c>
      <c r="J205" s="5">
        <f t="shared" si="15"/>
        <v>288</v>
      </c>
      <c r="K205" s="8">
        <v>546</v>
      </c>
      <c r="L205" s="8">
        <f t="shared" si="19"/>
        <v>170352</v>
      </c>
      <c r="M205" s="8">
        <f t="shared" si="16"/>
        <v>0</v>
      </c>
      <c r="N205" s="8">
        <f t="shared" si="17"/>
        <v>13104</v>
      </c>
      <c r="O205" s="8">
        <f t="shared" si="18"/>
        <v>157248</v>
      </c>
    </row>
    <row r="206" spans="1:15">
      <c r="A206" s="17" t="s">
        <v>285</v>
      </c>
      <c r="B206" s="7" t="s">
        <v>289</v>
      </c>
      <c r="C206" s="7" t="s">
        <v>24</v>
      </c>
      <c r="D206" s="6" t="s">
        <v>59</v>
      </c>
      <c r="E206" s="24" t="s">
        <v>290</v>
      </c>
      <c r="F206" s="7" t="s">
        <v>291</v>
      </c>
      <c r="G206" s="5">
        <v>17</v>
      </c>
      <c r="H206" s="5"/>
      <c r="I206" s="5">
        <f>2+12+2+1</f>
        <v>17</v>
      </c>
      <c r="J206" s="5">
        <f t="shared" si="15"/>
        <v>0</v>
      </c>
      <c r="K206" s="8">
        <v>735.3</v>
      </c>
      <c r="L206" s="8">
        <f t="shared" si="19"/>
        <v>12500.099999999999</v>
      </c>
      <c r="M206" s="8">
        <f t="shared" si="16"/>
        <v>0</v>
      </c>
      <c r="N206" s="8">
        <f t="shared" si="17"/>
        <v>12500.099999999999</v>
      </c>
      <c r="O206" s="8">
        <f t="shared" si="18"/>
        <v>0</v>
      </c>
    </row>
    <row r="207" spans="1:15">
      <c r="A207" s="17" t="s">
        <v>285</v>
      </c>
      <c r="B207" s="7" t="s">
        <v>58</v>
      </c>
      <c r="C207" s="7" t="s">
        <v>24</v>
      </c>
      <c r="D207" s="6" t="s">
        <v>59</v>
      </c>
      <c r="E207" s="24" t="s">
        <v>292</v>
      </c>
      <c r="F207" s="7" t="s">
        <v>293</v>
      </c>
      <c r="G207" s="5">
        <v>88</v>
      </c>
      <c r="H207" s="5"/>
      <c r="I207" s="5">
        <v>3</v>
      </c>
      <c r="J207" s="5">
        <f t="shared" si="15"/>
        <v>85</v>
      </c>
      <c r="K207" s="8">
        <v>1095</v>
      </c>
      <c r="L207" s="8">
        <f t="shared" si="19"/>
        <v>96360</v>
      </c>
      <c r="M207" s="8">
        <f t="shared" si="16"/>
        <v>0</v>
      </c>
      <c r="N207" s="8">
        <f t="shared" si="17"/>
        <v>3285</v>
      </c>
      <c r="O207" s="8">
        <f t="shared" si="18"/>
        <v>93075</v>
      </c>
    </row>
    <row r="208" spans="1:15">
      <c r="A208" s="17" t="s">
        <v>285</v>
      </c>
      <c r="B208" s="7" t="s">
        <v>58</v>
      </c>
      <c r="C208" s="7" t="s">
        <v>24</v>
      </c>
      <c r="D208" s="6" t="s">
        <v>59</v>
      </c>
      <c r="E208" s="24" t="s">
        <v>294</v>
      </c>
      <c r="F208" s="7" t="s">
        <v>288</v>
      </c>
      <c r="G208" s="5">
        <v>264</v>
      </c>
      <c r="H208" s="5"/>
      <c r="I208" s="5">
        <f>12+12+12+24+12</f>
        <v>72</v>
      </c>
      <c r="J208" s="16">
        <f t="shared" si="15"/>
        <v>192</v>
      </c>
      <c r="K208" s="8">
        <v>175</v>
      </c>
      <c r="L208" s="8">
        <f t="shared" si="19"/>
        <v>46200</v>
      </c>
      <c r="M208" s="8">
        <f t="shared" si="16"/>
        <v>0</v>
      </c>
      <c r="N208" s="8">
        <f t="shared" si="17"/>
        <v>12600</v>
      </c>
      <c r="O208" s="8">
        <f t="shared" si="18"/>
        <v>33600</v>
      </c>
    </row>
    <row r="209" spans="1:15">
      <c r="A209" s="17" t="s">
        <v>285</v>
      </c>
      <c r="B209" s="7" t="s">
        <v>58</v>
      </c>
      <c r="C209" s="7" t="s">
        <v>24</v>
      </c>
      <c r="D209" s="6" t="s">
        <v>59</v>
      </c>
      <c r="E209" s="24" t="s">
        <v>295</v>
      </c>
      <c r="F209" s="7" t="s">
        <v>101</v>
      </c>
      <c r="G209" s="5">
        <v>19</v>
      </c>
      <c r="H209" s="5"/>
      <c r="I209" s="5"/>
      <c r="J209" s="16">
        <f t="shared" si="15"/>
        <v>19</v>
      </c>
      <c r="K209" s="8">
        <v>400</v>
      </c>
      <c r="L209" s="8">
        <f t="shared" si="19"/>
        <v>7600</v>
      </c>
      <c r="M209" s="8">
        <f t="shared" si="16"/>
        <v>0</v>
      </c>
      <c r="N209" s="8">
        <f t="shared" si="17"/>
        <v>0</v>
      </c>
      <c r="O209" s="8">
        <f t="shared" si="18"/>
        <v>7600</v>
      </c>
    </row>
    <row r="210" spans="1:15">
      <c r="A210" s="17" t="s">
        <v>285</v>
      </c>
      <c r="B210" s="7" t="s">
        <v>23</v>
      </c>
      <c r="C210" s="7" t="s">
        <v>24</v>
      </c>
      <c r="D210" s="6" t="s">
        <v>25</v>
      </c>
      <c r="E210" s="24" t="s">
        <v>296</v>
      </c>
      <c r="F210" s="7" t="s">
        <v>22</v>
      </c>
      <c r="G210" s="5">
        <v>1</v>
      </c>
      <c r="H210" s="5"/>
      <c r="I210" s="5">
        <v>1</v>
      </c>
      <c r="J210" s="16">
        <f t="shared" si="15"/>
        <v>0</v>
      </c>
      <c r="K210" s="8">
        <v>1566</v>
      </c>
      <c r="L210" s="8">
        <f t="shared" si="19"/>
        <v>1566</v>
      </c>
      <c r="M210" s="8">
        <f t="shared" si="16"/>
        <v>0</v>
      </c>
      <c r="N210" s="8">
        <f t="shared" si="17"/>
        <v>1566</v>
      </c>
      <c r="O210" s="8">
        <f t="shared" si="18"/>
        <v>0</v>
      </c>
    </row>
    <row r="211" spans="1:15">
      <c r="A211" s="17" t="s">
        <v>285</v>
      </c>
      <c r="B211" s="7" t="s">
        <v>23</v>
      </c>
      <c r="C211" s="7" t="s">
        <v>24</v>
      </c>
      <c r="D211" s="6" t="s">
        <v>25</v>
      </c>
      <c r="E211" s="24" t="s">
        <v>297</v>
      </c>
      <c r="F211" s="7" t="s">
        <v>27</v>
      </c>
      <c r="G211" s="5">
        <v>2</v>
      </c>
      <c r="H211" s="5"/>
      <c r="I211" s="5">
        <v>1</v>
      </c>
      <c r="J211" s="16">
        <f t="shared" si="15"/>
        <v>1</v>
      </c>
      <c r="K211" s="8">
        <v>1200</v>
      </c>
      <c r="L211" s="8">
        <f t="shared" si="19"/>
        <v>2400</v>
      </c>
      <c r="M211" s="8">
        <f t="shared" si="16"/>
        <v>0</v>
      </c>
      <c r="N211" s="8">
        <f t="shared" si="17"/>
        <v>1200</v>
      </c>
      <c r="O211" s="8">
        <f t="shared" si="18"/>
        <v>1200</v>
      </c>
    </row>
    <row r="212" spans="1:15">
      <c r="A212" s="17" t="s">
        <v>285</v>
      </c>
      <c r="B212" s="7" t="s">
        <v>265</v>
      </c>
      <c r="C212" s="7">
        <v>1</v>
      </c>
      <c r="D212" s="6" t="s">
        <v>266</v>
      </c>
      <c r="E212" s="24" t="s">
        <v>298</v>
      </c>
      <c r="F212" s="7" t="s">
        <v>22</v>
      </c>
      <c r="G212" s="5">
        <v>100</v>
      </c>
      <c r="H212" s="5"/>
      <c r="I212" s="5"/>
      <c r="J212" s="5">
        <f t="shared" si="15"/>
        <v>100</v>
      </c>
      <c r="K212" s="8">
        <v>10.25</v>
      </c>
      <c r="L212" s="8">
        <f t="shared" si="19"/>
        <v>1025</v>
      </c>
      <c r="M212" s="8">
        <f t="shared" si="16"/>
        <v>0</v>
      </c>
      <c r="N212" s="8">
        <f t="shared" si="17"/>
        <v>0</v>
      </c>
      <c r="O212" s="8">
        <f t="shared" si="18"/>
        <v>1025</v>
      </c>
    </row>
    <row r="213" spans="1:15">
      <c r="A213" s="17" t="s">
        <v>285</v>
      </c>
      <c r="B213" s="7" t="s">
        <v>23</v>
      </c>
      <c r="C213" s="7" t="s">
        <v>24</v>
      </c>
      <c r="D213" s="6" t="s">
        <v>25</v>
      </c>
      <c r="E213" s="24" t="s">
        <v>299</v>
      </c>
      <c r="F213" s="7" t="s">
        <v>22</v>
      </c>
      <c r="G213" s="5">
        <v>0</v>
      </c>
      <c r="H213" s="5"/>
      <c r="I213" s="5"/>
      <c r="J213" s="5">
        <f t="shared" si="15"/>
        <v>0</v>
      </c>
      <c r="K213" s="8">
        <v>55.93</v>
      </c>
      <c r="L213" s="8">
        <f t="shared" si="19"/>
        <v>0</v>
      </c>
      <c r="M213" s="8">
        <f t="shared" si="16"/>
        <v>0</v>
      </c>
      <c r="N213" s="8">
        <f t="shared" si="17"/>
        <v>0</v>
      </c>
      <c r="O213" s="8">
        <f t="shared" si="18"/>
        <v>0</v>
      </c>
    </row>
    <row r="214" spans="1:15">
      <c r="A214" s="17" t="s">
        <v>285</v>
      </c>
      <c r="B214" s="7" t="s">
        <v>23</v>
      </c>
      <c r="C214" s="7" t="s">
        <v>24</v>
      </c>
      <c r="D214" s="6" t="s">
        <v>25</v>
      </c>
      <c r="E214" s="24" t="s">
        <v>300</v>
      </c>
      <c r="F214" s="7" t="s">
        <v>27</v>
      </c>
      <c r="G214" s="5">
        <v>0</v>
      </c>
      <c r="H214" s="5"/>
      <c r="I214" s="5"/>
      <c r="J214" s="5">
        <f t="shared" si="15"/>
        <v>0</v>
      </c>
      <c r="K214" s="8">
        <v>303</v>
      </c>
      <c r="L214" s="8">
        <f t="shared" si="19"/>
        <v>0</v>
      </c>
      <c r="M214" s="8">
        <f t="shared" si="16"/>
        <v>0</v>
      </c>
      <c r="N214" s="8">
        <f t="shared" si="17"/>
        <v>0</v>
      </c>
      <c r="O214" s="8">
        <f t="shared" si="18"/>
        <v>0</v>
      </c>
    </row>
    <row r="215" spans="1:15">
      <c r="A215" s="17" t="s">
        <v>285</v>
      </c>
      <c r="B215" s="7" t="s">
        <v>265</v>
      </c>
      <c r="C215" s="7">
        <v>1</v>
      </c>
      <c r="D215" s="6" t="s">
        <v>266</v>
      </c>
      <c r="E215" s="24" t="s">
        <v>301</v>
      </c>
      <c r="F215" s="7" t="s">
        <v>302</v>
      </c>
      <c r="G215" s="5">
        <v>56</v>
      </c>
      <c r="H215" s="5"/>
      <c r="I215" s="5">
        <v>56</v>
      </c>
      <c r="J215" s="5">
        <f t="shared" si="15"/>
        <v>0</v>
      </c>
      <c r="K215" s="8">
        <v>229</v>
      </c>
      <c r="L215" s="8">
        <f t="shared" si="19"/>
        <v>12824</v>
      </c>
      <c r="M215" s="8">
        <f t="shared" si="16"/>
        <v>0</v>
      </c>
      <c r="N215" s="8">
        <f t="shared" si="17"/>
        <v>12824</v>
      </c>
      <c r="O215" s="8">
        <f t="shared" si="18"/>
        <v>0</v>
      </c>
    </row>
    <row r="216" spans="1:15">
      <c r="A216" s="17" t="s">
        <v>285</v>
      </c>
      <c r="B216" s="7" t="s">
        <v>265</v>
      </c>
      <c r="C216" s="7">
        <v>1</v>
      </c>
      <c r="D216" s="6" t="s">
        <v>266</v>
      </c>
      <c r="E216" s="24" t="s">
        <v>303</v>
      </c>
      <c r="F216" s="7" t="s">
        <v>304</v>
      </c>
      <c r="G216" s="5">
        <v>9</v>
      </c>
      <c r="H216" s="5"/>
      <c r="I216" s="5"/>
      <c r="J216" s="16">
        <f t="shared" si="15"/>
        <v>9</v>
      </c>
      <c r="K216" s="8">
        <v>170.9</v>
      </c>
      <c r="L216" s="8">
        <f t="shared" si="19"/>
        <v>1538.1000000000001</v>
      </c>
      <c r="M216" s="8">
        <f t="shared" si="16"/>
        <v>0</v>
      </c>
      <c r="N216" s="8">
        <f t="shared" si="17"/>
        <v>0</v>
      </c>
      <c r="O216" s="8">
        <f t="shared" si="18"/>
        <v>1538.1000000000001</v>
      </c>
    </row>
    <row r="217" spans="1:15">
      <c r="A217" s="17" t="s">
        <v>285</v>
      </c>
      <c r="B217" s="7" t="s">
        <v>35</v>
      </c>
      <c r="C217" s="7" t="s">
        <v>36</v>
      </c>
      <c r="D217" s="6" t="s">
        <v>37</v>
      </c>
      <c r="E217" s="24" t="s">
        <v>305</v>
      </c>
      <c r="F217" s="7" t="s">
        <v>22</v>
      </c>
      <c r="G217" s="5">
        <v>0</v>
      </c>
      <c r="H217" s="5">
        <v>50</v>
      </c>
      <c r="I217" s="5">
        <v>50</v>
      </c>
      <c r="J217" s="5">
        <f t="shared" si="15"/>
        <v>0</v>
      </c>
      <c r="K217" s="8">
        <v>35</v>
      </c>
      <c r="L217" s="8">
        <f t="shared" si="19"/>
        <v>0</v>
      </c>
      <c r="M217" s="8">
        <f t="shared" si="16"/>
        <v>1750</v>
      </c>
      <c r="N217" s="8">
        <f t="shared" si="17"/>
        <v>1750</v>
      </c>
      <c r="O217" s="8">
        <f t="shared" si="18"/>
        <v>0</v>
      </c>
    </row>
    <row r="218" spans="1:15">
      <c r="A218" s="17" t="s">
        <v>285</v>
      </c>
      <c r="B218" s="7" t="s">
        <v>23</v>
      </c>
      <c r="C218" s="7" t="s">
        <v>24</v>
      </c>
      <c r="D218" s="6" t="s">
        <v>25</v>
      </c>
      <c r="E218" s="24" t="s">
        <v>306</v>
      </c>
      <c r="F218" s="7" t="s">
        <v>27</v>
      </c>
      <c r="G218" s="5">
        <v>0</v>
      </c>
      <c r="H218" s="5">
        <v>2</v>
      </c>
      <c r="I218" s="5">
        <v>2</v>
      </c>
      <c r="J218" s="5">
        <f t="shared" si="15"/>
        <v>0</v>
      </c>
      <c r="K218" s="8">
        <v>48750</v>
      </c>
      <c r="L218" s="8">
        <f t="shared" si="19"/>
        <v>0</v>
      </c>
      <c r="M218" s="8">
        <f t="shared" si="16"/>
        <v>97500</v>
      </c>
      <c r="N218" s="8">
        <f t="shared" si="17"/>
        <v>97500</v>
      </c>
      <c r="O218" s="8">
        <f t="shared" si="18"/>
        <v>0</v>
      </c>
    </row>
    <row r="219" spans="1:15">
      <c r="A219" s="17" t="s">
        <v>285</v>
      </c>
      <c r="B219" s="7" t="s">
        <v>138</v>
      </c>
      <c r="C219" s="7" t="s">
        <v>24</v>
      </c>
      <c r="D219" s="21" t="s">
        <v>139</v>
      </c>
      <c r="E219" s="24" t="s">
        <v>307</v>
      </c>
      <c r="F219" s="22" t="s">
        <v>22</v>
      </c>
      <c r="G219" s="5">
        <v>0</v>
      </c>
      <c r="H219" s="5">
        <v>10</v>
      </c>
      <c r="I219" s="5">
        <v>10</v>
      </c>
      <c r="J219" s="5">
        <f t="shared" si="15"/>
        <v>0</v>
      </c>
      <c r="K219" s="8">
        <v>12700</v>
      </c>
      <c r="L219" s="8">
        <f t="shared" si="19"/>
        <v>0</v>
      </c>
      <c r="M219" s="8">
        <f t="shared" si="16"/>
        <v>127000</v>
      </c>
      <c r="N219" s="8">
        <f t="shared" si="17"/>
        <v>127000</v>
      </c>
      <c r="O219" s="8">
        <f t="shared" si="18"/>
        <v>0</v>
      </c>
    </row>
    <row r="220" spans="1:15">
      <c r="A220" s="17" t="s">
        <v>285</v>
      </c>
      <c r="B220" s="7" t="s">
        <v>138</v>
      </c>
      <c r="C220" s="7" t="s">
        <v>24</v>
      </c>
      <c r="D220" s="6" t="s">
        <v>139</v>
      </c>
      <c r="E220" s="24" t="s">
        <v>308</v>
      </c>
      <c r="F220" s="7" t="s">
        <v>22</v>
      </c>
      <c r="G220" s="5">
        <v>530</v>
      </c>
      <c r="H220" s="5">
        <v>0</v>
      </c>
      <c r="I220" s="5">
        <v>530</v>
      </c>
      <c r="J220" s="5">
        <f t="shared" si="15"/>
        <v>0</v>
      </c>
      <c r="K220" s="8">
        <v>63</v>
      </c>
      <c r="L220" s="8">
        <f t="shared" si="19"/>
        <v>33390</v>
      </c>
      <c r="M220" s="8">
        <f t="shared" si="16"/>
        <v>0</v>
      </c>
      <c r="N220" s="8">
        <f t="shared" si="17"/>
        <v>33390</v>
      </c>
      <c r="O220" s="8">
        <f t="shared" si="18"/>
        <v>0</v>
      </c>
    </row>
    <row r="221" spans="1:15">
      <c r="A221" s="17" t="s">
        <v>285</v>
      </c>
      <c r="B221" s="7" t="s">
        <v>58</v>
      </c>
      <c r="C221" s="7" t="s">
        <v>24</v>
      </c>
      <c r="D221" s="6" t="s">
        <v>59</v>
      </c>
      <c r="E221" s="24" t="s">
        <v>309</v>
      </c>
      <c r="F221" s="7" t="s">
        <v>198</v>
      </c>
      <c r="G221" s="5">
        <v>124</v>
      </c>
      <c r="H221" s="5">
        <f>44+40</f>
        <v>84</v>
      </c>
      <c r="I221" s="5">
        <f>2+6+8+8+6+6+3+6+6+6</f>
        <v>57</v>
      </c>
      <c r="J221" s="5">
        <f t="shared" si="15"/>
        <v>151</v>
      </c>
      <c r="K221" s="8">
        <v>90</v>
      </c>
      <c r="L221" s="8">
        <f t="shared" si="19"/>
        <v>11160</v>
      </c>
      <c r="M221" s="8">
        <f t="shared" si="16"/>
        <v>7560</v>
      </c>
      <c r="N221" s="8">
        <f t="shared" si="17"/>
        <v>5130</v>
      </c>
      <c r="O221" s="8">
        <f t="shared" si="18"/>
        <v>13590</v>
      </c>
    </row>
    <row r="222" spans="1:15">
      <c r="A222" s="17" t="s">
        <v>285</v>
      </c>
      <c r="B222" s="7" t="s">
        <v>58</v>
      </c>
      <c r="C222" s="7" t="s">
        <v>24</v>
      </c>
      <c r="D222" s="6" t="s">
        <v>59</v>
      </c>
      <c r="E222" s="24" t="s">
        <v>310</v>
      </c>
      <c r="F222" s="7" t="s">
        <v>64</v>
      </c>
      <c r="G222" s="5">
        <v>173</v>
      </c>
      <c r="H222" s="5">
        <v>50</v>
      </c>
      <c r="I222" s="5">
        <f>6+4+8+8+10+6+8+82+6+6</f>
        <v>144</v>
      </c>
      <c r="J222" s="5">
        <f t="shared" si="15"/>
        <v>79</v>
      </c>
      <c r="K222" s="8">
        <v>52</v>
      </c>
      <c r="L222" s="8">
        <f t="shared" si="19"/>
        <v>8996</v>
      </c>
      <c r="M222" s="8">
        <f t="shared" si="16"/>
        <v>2600</v>
      </c>
      <c r="N222" s="8">
        <f t="shared" si="17"/>
        <v>7488</v>
      </c>
      <c r="O222" s="8">
        <f t="shared" si="18"/>
        <v>4108</v>
      </c>
    </row>
    <row r="223" spans="1:15">
      <c r="A223" s="17" t="s">
        <v>285</v>
      </c>
      <c r="B223" s="18" t="s">
        <v>29</v>
      </c>
      <c r="C223" s="18" t="s">
        <v>24</v>
      </c>
      <c r="D223" s="6" t="s">
        <v>30</v>
      </c>
      <c r="E223" s="24" t="s">
        <v>311</v>
      </c>
      <c r="F223" s="7" t="s">
        <v>22</v>
      </c>
      <c r="G223" s="5">
        <v>0</v>
      </c>
      <c r="H223" s="5">
        <v>1</v>
      </c>
      <c r="I223" s="5">
        <v>1</v>
      </c>
      <c r="J223" s="5">
        <f t="shared" si="15"/>
        <v>0</v>
      </c>
      <c r="K223" s="8">
        <v>8500</v>
      </c>
      <c r="L223" s="8">
        <f t="shared" si="19"/>
        <v>0</v>
      </c>
      <c r="M223" s="8">
        <f t="shared" si="16"/>
        <v>8500</v>
      </c>
      <c r="N223" s="8">
        <f t="shared" si="17"/>
        <v>8500</v>
      </c>
      <c r="O223" s="8">
        <f t="shared" si="18"/>
        <v>0</v>
      </c>
    </row>
    <row r="224" spans="1:15">
      <c r="A224" s="17" t="s">
        <v>285</v>
      </c>
      <c r="B224" s="7" t="s">
        <v>23</v>
      </c>
      <c r="C224" s="7" t="s">
        <v>24</v>
      </c>
      <c r="D224" s="6" t="s">
        <v>25</v>
      </c>
      <c r="E224" s="24" t="s">
        <v>312</v>
      </c>
      <c r="F224" s="7" t="s">
        <v>22</v>
      </c>
      <c r="G224" s="5">
        <v>0</v>
      </c>
      <c r="H224" s="5"/>
      <c r="I224" s="5"/>
      <c r="J224" s="5">
        <f t="shared" si="15"/>
        <v>0</v>
      </c>
      <c r="K224" s="8">
        <v>1368</v>
      </c>
      <c r="L224" s="8">
        <f t="shared" si="19"/>
        <v>0</v>
      </c>
      <c r="M224" s="8">
        <f t="shared" si="16"/>
        <v>0</v>
      </c>
      <c r="N224" s="8">
        <f t="shared" si="17"/>
        <v>0</v>
      </c>
      <c r="O224" s="8">
        <f t="shared" si="18"/>
        <v>0</v>
      </c>
    </row>
    <row r="225" spans="1:15">
      <c r="A225" s="17" t="s">
        <v>285</v>
      </c>
      <c r="B225" s="7" t="s">
        <v>23</v>
      </c>
      <c r="C225" s="7" t="s">
        <v>24</v>
      </c>
      <c r="D225" s="6" t="s">
        <v>25</v>
      </c>
      <c r="E225" s="24" t="s">
        <v>313</v>
      </c>
      <c r="F225" s="7" t="s">
        <v>261</v>
      </c>
      <c r="G225" s="5">
        <v>25</v>
      </c>
      <c r="H225" s="5"/>
      <c r="I225" s="5">
        <v>1</v>
      </c>
      <c r="J225" s="16">
        <f t="shared" si="15"/>
        <v>24</v>
      </c>
      <c r="K225" s="8">
        <v>38</v>
      </c>
      <c r="L225" s="8">
        <f t="shared" si="19"/>
        <v>950</v>
      </c>
      <c r="M225" s="8">
        <f t="shared" si="16"/>
        <v>0</v>
      </c>
      <c r="N225" s="8">
        <f t="shared" si="17"/>
        <v>38</v>
      </c>
      <c r="O225" s="8">
        <f t="shared" si="18"/>
        <v>912</v>
      </c>
    </row>
    <row r="226" spans="1:15">
      <c r="A226" s="17" t="s">
        <v>285</v>
      </c>
      <c r="B226" s="7" t="s">
        <v>23</v>
      </c>
      <c r="C226" s="7" t="s">
        <v>24</v>
      </c>
      <c r="D226" s="6" t="s">
        <v>25</v>
      </c>
      <c r="E226" s="24" t="s">
        <v>314</v>
      </c>
      <c r="F226" s="7" t="s">
        <v>22</v>
      </c>
      <c r="G226" s="5">
        <v>0</v>
      </c>
      <c r="H226" s="5"/>
      <c r="I226" s="5"/>
      <c r="J226" s="5">
        <f t="shared" si="15"/>
        <v>0</v>
      </c>
      <c r="K226" s="8">
        <v>2817</v>
      </c>
      <c r="L226" s="8">
        <f t="shared" si="19"/>
        <v>0</v>
      </c>
      <c r="M226" s="8">
        <f t="shared" si="16"/>
        <v>0</v>
      </c>
      <c r="N226" s="8">
        <f t="shared" si="17"/>
        <v>0</v>
      </c>
      <c r="O226" s="8">
        <f t="shared" si="18"/>
        <v>0</v>
      </c>
    </row>
    <row r="227" spans="1:15">
      <c r="A227" s="17" t="s">
        <v>285</v>
      </c>
      <c r="B227" s="18" t="s">
        <v>29</v>
      </c>
      <c r="C227" s="18" t="s">
        <v>24</v>
      </c>
      <c r="D227" s="6" t="s">
        <v>30</v>
      </c>
      <c r="E227" s="24" t="s">
        <v>315</v>
      </c>
      <c r="F227" s="7" t="s">
        <v>22</v>
      </c>
      <c r="G227" s="5">
        <v>0</v>
      </c>
      <c r="H227" s="5">
        <v>1</v>
      </c>
      <c r="I227" s="5">
        <v>1</v>
      </c>
      <c r="J227" s="5">
        <f t="shared" si="15"/>
        <v>0</v>
      </c>
      <c r="K227" s="8">
        <v>1050</v>
      </c>
      <c r="L227" s="8">
        <f t="shared" si="19"/>
        <v>0</v>
      </c>
      <c r="M227" s="8">
        <f t="shared" si="16"/>
        <v>1050</v>
      </c>
      <c r="N227" s="8">
        <f t="shared" si="17"/>
        <v>1050</v>
      </c>
      <c r="O227" s="8">
        <f t="shared" si="18"/>
        <v>0</v>
      </c>
    </row>
    <row r="228" spans="1:15">
      <c r="A228" s="17" t="s">
        <v>285</v>
      </c>
      <c r="B228" s="7" t="s">
        <v>23</v>
      </c>
      <c r="C228" s="7" t="s">
        <v>24</v>
      </c>
      <c r="D228" s="6" t="s">
        <v>25</v>
      </c>
      <c r="E228" s="24" t="s">
        <v>316</v>
      </c>
      <c r="F228" s="22" t="s">
        <v>22</v>
      </c>
      <c r="G228" s="5">
        <v>1</v>
      </c>
      <c r="H228" s="5"/>
      <c r="I228" s="5"/>
      <c r="J228" s="5">
        <f t="shared" si="15"/>
        <v>1</v>
      </c>
      <c r="K228" s="8">
        <v>7406</v>
      </c>
      <c r="L228" s="8">
        <f t="shared" si="19"/>
        <v>7406</v>
      </c>
      <c r="M228" s="8">
        <f t="shared" si="16"/>
        <v>0</v>
      </c>
      <c r="N228" s="8">
        <f t="shared" si="17"/>
        <v>0</v>
      </c>
      <c r="O228" s="8">
        <f t="shared" si="18"/>
        <v>7406</v>
      </c>
    </row>
    <row r="229" spans="1:15">
      <c r="A229" s="17" t="s">
        <v>285</v>
      </c>
      <c r="B229" s="7" t="s">
        <v>317</v>
      </c>
      <c r="C229" s="7" t="s">
        <v>24</v>
      </c>
      <c r="D229" s="6" t="s">
        <v>55</v>
      </c>
      <c r="E229" s="24" t="s">
        <v>318</v>
      </c>
      <c r="F229" s="7" t="s">
        <v>27</v>
      </c>
      <c r="G229" s="5">
        <v>0</v>
      </c>
      <c r="H229" s="5"/>
      <c r="I229" s="5"/>
      <c r="J229" s="16">
        <f t="shared" si="15"/>
        <v>0</v>
      </c>
      <c r="K229" s="8">
        <v>3500</v>
      </c>
      <c r="L229" s="8">
        <f t="shared" si="19"/>
        <v>0</v>
      </c>
      <c r="M229" s="8">
        <f t="shared" si="16"/>
        <v>0</v>
      </c>
      <c r="N229" s="8">
        <f t="shared" si="17"/>
        <v>0</v>
      </c>
      <c r="O229" s="8">
        <f t="shared" si="18"/>
        <v>0</v>
      </c>
    </row>
    <row r="230" spans="1:15">
      <c r="A230" s="17" t="s">
        <v>285</v>
      </c>
      <c r="B230" s="7" t="s">
        <v>317</v>
      </c>
      <c r="C230" s="7" t="s">
        <v>24</v>
      </c>
      <c r="D230" s="6" t="s">
        <v>55</v>
      </c>
      <c r="E230" s="24" t="s">
        <v>319</v>
      </c>
      <c r="F230" s="7" t="s">
        <v>27</v>
      </c>
      <c r="G230" s="5">
        <v>0</v>
      </c>
      <c r="H230" s="5"/>
      <c r="I230" s="5"/>
      <c r="J230" s="5">
        <f t="shared" si="15"/>
        <v>0</v>
      </c>
      <c r="K230" s="8">
        <v>18000</v>
      </c>
      <c r="L230" s="8">
        <f t="shared" si="19"/>
        <v>0</v>
      </c>
      <c r="M230" s="8">
        <f t="shared" si="16"/>
        <v>0</v>
      </c>
      <c r="N230" s="8">
        <f t="shared" si="17"/>
        <v>0</v>
      </c>
      <c r="O230" s="8">
        <f t="shared" si="18"/>
        <v>0</v>
      </c>
    </row>
    <row r="231" spans="1:15">
      <c r="A231" s="17" t="s">
        <v>285</v>
      </c>
      <c r="B231" s="7" t="s">
        <v>320</v>
      </c>
      <c r="C231" s="7" t="s">
        <v>24</v>
      </c>
      <c r="D231" s="6" t="s">
        <v>59</v>
      </c>
      <c r="E231" s="24" t="s">
        <v>321</v>
      </c>
      <c r="F231" s="7"/>
      <c r="G231" s="5">
        <v>0</v>
      </c>
      <c r="H231" s="5">
        <v>200</v>
      </c>
      <c r="I231" s="5">
        <v>1</v>
      </c>
      <c r="J231" s="5">
        <f t="shared" si="15"/>
        <v>199</v>
      </c>
      <c r="K231" s="8">
        <v>30</v>
      </c>
      <c r="L231" s="8">
        <f t="shared" si="19"/>
        <v>0</v>
      </c>
      <c r="M231" s="8">
        <f t="shared" si="16"/>
        <v>6000</v>
      </c>
      <c r="N231" s="8">
        <f t="shared" si="17"/>
        <v>30</v>
      </c>
      <c r="O231" s="8">
        <f t="shared" si="18"/>
        <v>5970</v>
      </c>
    </row>
    <row r="232" spans="1:15">
      <c r="A232" s="17" t="s">
        <v>285</v>
      </c>
      <c r="B232" s="7" t="s">
        <v>322</v>
      </c>
      <c r="C232" s="7" t="s">
        <v>24</v>
      </c>
      <c r="D232" s="6" t="s">
        <v>59</v>
      </c>
      <c r="E232" s="24" t="s">
        <v>323</v>
      </c>
      <c r="F232" s="7" t="s">
        <v>324</v>
      </c>
      <c r="G232" s="5">
        <v>0</v>
      </c>
      <c r="H232" s="5">
        <v>36</v>
      </c>
      <c r="I232" s="5"/>
      <c r="J232" s="5">
        <f t="shared" si="15"/>
        <v>36</v>
      </c>
      <c r="K232" s="8">
        <v>65</v>
      </c>
      <c r="L232" s="8">
        <f t="shared" si="19"/>
        <v>0</v>
      </c>
      <c r="M232" s="8">
        <f t="shared" si="16"/>
        <v>2340</v>
      </c>
      <c r="N232" s="8">
        <f t="shared" si="17"/>
        <v>0</v>
      </c>
      <c r="O232" s="8">
        <f t="shared" si="18"/>
        <v>2340</v>
      </c>
    </row>
    <row r="233" spans="1:15">
      <c r="A233" s="17" t="s">
        <v>285</v>
      </c>
      <c r="B233" s="7" t="s">
        <v>325</v>
      </c>
      <c r="C233" s="7" t="s">
        <v>24</v>
      </c>
      <c r="D233" s="6" t="s">
        <v>59</v>
      </c>
      <c r="E233" s="24" t="s">
        <v>326</v>
      </c>
      <c r="F233" s="22"/>
      <c r="G233" s="5">
        <v>0</v>
      </c>
      <c r="H233" s="5">
        <v>3</v>
      </c>
      <c r="I233" s="5"/>
      <c r="J233" s="5">
        <f t="shared" si="15"/>
        <v>3</v>
      </c>
      <c r="K233" s="8">
        <v>2800</v>
      </c>
      <c r="L233" s="8">
        <f t="shared" si="19"/>
        <v>0</v>
      </c>
      <c r="M233" s="8">
        <f t="shared" si="16"/>
        <v>8400</v>
      </c>
      <c r="N233" s="8">
        <f t="shared" si="17"/>
        <v>0</v>
      </c>
      <c r="O233" s="8">
        <f t="shared" si="18"/>
        <v>8400</v>
      </c>
    </row>
    <row r="234" spans="1:15">
      <c r="A234" s="17" t="s">
        <v>285</v>
      </c>
      <c r="B234" s="7" t="s">
        <v>74</v>
      </c>
      <c r="C234" s="7" t="s">
        <v>24</v>
      </c>
      <c r="D234" s="6" t="s">
        <v>84</v>
      </c>
      <c r="E234" s="24" t="s">
        <v>327</v>
      </c>
      <c r="F234" s="7" t="s">
        <v>165</v>
      </c>
      <c r="G234" s="5">
        <v>122</v>
      </c>
      <c r="H234" s="5"/>
      <c r="I234" s="5">
        <f>22+16+3+2+3+1+8+2+2</f>
        <v>59</v>
      </c>
      <c r="J234" s="16">
        <f t="shared" si="15"/>
        <v>63</v>
      </c>
      <c r="K234" s="8">
        <v>40</v>
      </c>
      <c r="L234" s="8">
        <f t="shared" si="19"/>
        <v>4880</v>
      </c>
      <c r="M234" s="8">
        <f t="shared" si="16"/>
        <v>0</v>
      </c>
      <c r="N234" s="8">
        <f t="shared" si="17"/>
        <v>2360</v>
      </c>
      <c r="O234" s="8">
        <f t="shared" si="18"/>
        <v>2520</v>
      </c>
    </row>
    <row r="235" spans="1:15">
      <c r="A235" s="17" t="s">
        <v>285</v>
      </c>
      <c r="B235" s="18"/>
      <c r="C235" s="18"/>
      <c r="D235" s="6" t="s">
        <v>328</v>
      </c>
      <c r="E235" s="24" t="s">
        <v>329</v>
      </c>
      <c r="F235" s="22" t="s">
        <v>22</v>
      </c>
      <c r="G235" s="5">
        <v>0</v>
      </c>
      <c r="H235" s="5">
        <v>26</v>
      </c>
      <c r="I235" s="5">
        <f>19+7</f>
        <v>26</v>
      </c>
      <c r="J235" s="5">
        <f t="shared" si="15"/>
        <v>0</v>
      </c>
      <c r="K235" s="8"/>
      <c r="L235" s="8">
        <f t="shared" si="19"/>
        <v>0</v>
      </c>
      <c r="M235" s="8">
        <f t="shared" si="16"/>
        <v>0</v>
      </c>
      <c r="N235" s="8">
        <f t="shared" si="17"/>
        <v>0</v>
      </c>
      <c r="O235" s="8">
        <f t="shared" si="18"/>
        <v>0</v>
      </c>
    </row>
    <row r="236" spans="1:15">
      <c r="A236" s="17" t="s">
        <v>285</v>
      </c>
      <c r="B236" s="7" t="s">
        <v>74</v>
      </c>
      <c r="C236" s="7" t="s">
        <v>24</v>
      </c>
      <c r="D236" s="6" t="s">
        <v>84</v>
      </c>
      <c r="E236" s="24" t="s">
        <v>330</v>
      </c>
      <c r="F236" s="22" t="s">
        <v>22</v>
      </c>
      <c r="G236" s="5">
        <v>0</v>
      </c>
      <c r="H236" s="5"/>
      <c r="I236" s="5"/>
      <c r="J236" s="5">
        <f t="shared" si="15"/>
        <v>0</v>
      </c>
      <c r="K236" s="8">
        <v>137</v>
      </c>
      <c r="L236" s="8">
        <f t="shared" si="19"/>
        <v>0</v>
      </c>
      <c r="M236" s="8">
        <f t="shared" si="16"/>
        <v>0</v>
      </c>
      <c r="N236" s="8">
        <f t="shared" si="17"/>
        <v>0</v>
      </c>
      <c r="O236" s="8">
        <f t="shared" si="18"/>
        <v>0</v>
      </c>
    </row>
    <row r="237" spans="1:15">
      <c r="A237" s="17" t="s">
        <v>285</v>
      </c>
      <c r="B237" s="7" t="s">
        <v>74</v>
      </c>
      <c r="C237" s="7" t="s">
        <v>24</v>
      </c>
      <c r="D237" s="6" t="s">
        <v>84</v>
      </c>
      <c r="E237" s="24" t="s">
        <v>331</v>
      </c>
      <c r="F237" s="22" t="s">
        <v>22</v>
      </c>
      <c r="G237" s="5">
        <v>0</v>
      </c>
      <c r="H237" s="5"/>
      <c r="I237" s="5"/>
      <c r="J237" s="5">
        <f t="shared" si="15"/>
        <v>0</v>
      </c>
      <c r="K237" s="8">
        <v>144</v>
      </c>
      <c r="L237" s="8">
        <f t="shared" si="19"/>
        <v>0</v>
      </c>
      <c r="M237" s="8">
        <f t="shared" si="16"/>
        <v>0</v>
      </c>
      <c r="N237" s="8">
        <f t="shared" si="17"/>
        <v>0</v>
      </c>
      <c r="O237" s="8">
        <f t="shared" si="18"/>
        <v>0</v>
      </c>
    </row>
    <row r="238" spans="1:15">
      <c r="A238" s="17" t="s">
        <v>285</v>
      </c>
      <c r="B238" s="7" t="s">
        <v>138</v>
      </c>
      <c r="C238" s="7" t="s">
        <v>24</v>
      </c>
      <c r="D238" s="6" t="s">
        <v>139</v>
      </c>
      <c r="E238" s="24" t="s">
        <v>332</v>
      </c>
      <c r="F238" s="22" t="s">
        <v>27</v>
      </c>
      <c r="G238" s="5">
        <v>27</v>
      </c>
      <c r="H238" s="5"/>
      <c r="I238" s="5"/>
      <c r="J238" s="16">
        <f t="shared" si="15"/>
        <v>27</v>
      </c>
      <c r="K238" s="8">
        <v>220</v>
      </c>
      <c r="L238" s="8">
        <f t="shared" si="19"/>
        <v>5940</v>
      </c>
      <c r="M238" s="8">
        <f t="shared" si="16"/>
        <v>0</v>
      </c>
      <c r="N238" s="8">
        <f t="shared" si="17"/>
        <v>0</v>
      </c>
      <c r="O238" s="8">
        <f t="shared" si="18"/>
        <v>5940</v>
      </c>
    </row>
    <row r="239" spans="1:15">
      <c r="A239" s="17" t="s">
        <v>285</v>
      </c>
      <c r="B239" s="7" t="s">
        <v>138</v>
      </c>
      <c r="C239" s="7" t="s">
        <v>24</v>
      </c>
      <c r="D239" s="6" t="s">
        <v>139</v>
      </c>
      <c r="E239" s="24" t="s">
        <v>333</v>
      </c>
      <c r="F239" s="22" t="s">
        <v>22</v>
      </c>
      <c r="G239" s="5">
        <v>145</v>
      </c>
      <c r="H239" s="5"/>
      <c r="I239" s="5">
        <f>1+3+2+2+3+10+5+1+1+3+1</f>
        <v>32</v>
      </c>
      <c r="J239" s="5">
        <f t="shared" si="15"/>
        <v>113</v>
      </c>
      <c r="K239" s="8">
        <v>32.119999999999997</v>
      </c>
      <c r="L239" s="8">
        <f t="shared" si="19"/>
        <v>4657.3999999999996</v>
      </c>
      <c r="M239" s="8">
        <f t="shared" si="16"/>
        <v>0</v>
      </c>
      <c r="N239" s="8">
        <f t="shared" si="17"/>
        <v>1027.8399999999999</v>
      </c>
      <c r="O239" s="8">
        <f t="shared" si="18"/>
        <v>3629.5599999999995</v>
      </c>
    </row>
    <row r="240" spans="1:15">
      <c r="A240" s="17" t="s">
        <v>285</v>
      </c>
      <c r="B240" s="7" t="s">
        <v>138</v>
      </c>
      <c r="C240" s="7" t="s">
        <v>24</v>
      </c>
      <c r="D240" s="6" t="s">
        <v>139</v>
      </c>
      <c r="E240" s="24" t="s">
        <v>334</v>
      </c>
      <c r="F240" s="22" t="s">
        <v>22</v>
      </c>
      <c r="G240" s="5">
        <v>153</v>
      </c>
      <c r="H240" s="5"/>
      <c r="I240" s="5">
        <f>3+3+2+5+4+2+3+5+3</f>
        <v>30</v>
      </c>
      <c r="J240" s="5">
        <f t="shared" si="15"/>
        <v>123</v>
      </c>
      <c r="K240" s="8">
        <v>19</v>
      </c>
      <c r="L240" s="8">
        <f t="shared" si="19"/>
        <v>2907</v>
      </c>
      <c r="M240" s="8">
        <f t="shared" si="16"/>
        <v>0</v>
      </c>
      <c r="N240" s="8">
        <f t="shared" si="17"/>
        <v>570</v>
      </c>
      <c r="O240" s="8">
        <f t="shared" si="18"/>
        <v>2337</v>
      </c>
    </row>
    <row r="241" spans="1:15">
      <c r="A241" s="17" t="s">
        <v>285</v>
      </c>
      <c r="B241" s="7" t="s">
        <v>138</v>
      </c>
      <c r="C241" s="7" t="s">
        <v>24</v>
      </c>
      <c r="D241" s="6" t="s">
        <v>139</v>
      </c>
      <c r="E241" s="24" t="s">
        <v>335</v>
      </c>
      <c r="F241" s="22" t="s">
        <v>22</v>
      </c>
      <c r="G241" s="5">
        <v>0</v>
      </c>
      <c r="H241" s="5">
        <v>683</v>
      </c>
      <c r="I241" s="5">
        <v>683</v>
      </c>
      <c r="J241" s="5">
        <f t="shared" si="15"/>
        <v>0</v>
      </c>
      <c r="K241" s="8">
        <v>295</v>
      </c>
      <c r="L241" s="8">
        <f t="shared" si="19"/>
        <v>0</v>
      </c>
      <c r="M241" s="8">
        <f t="shared" si="16"/>
        <v>201485</v>
      </c>
      <c r="N241" s="8">
        <f t="shared" si="17"/>
        <v>201485</v>
      </c>
      <c r="O241" s="8">
        <f t="shared" si="18"/>
        <v>0</v>
      </c>
    </row>
    <row r="242" spans="1:15">
      <c r="A242" s="17" t="s">
        <v>285</v>
      </c>
      <c r="B242" s="7" t="s">
        <v>138</v>
      </c>
      <c r="C242" s="7" t="s">
        <v>24</v>
      </c>
      <c r="D242" s="6" t="s">
        <v>139</v>
      </c>
      <c r="E242" s="24" t="s">
        <v>336</v>
      </c>
      <c r="F242" s="7" t="s">
        <v>27</v>
      </c>
      <c r="G242" s="5">
        <v>12</v>
      </c>
      <c r="H242" s="5"/>
      <c r="I242" s="5">
        <f>1+1+1+5+2+1+1</f>
        <v>12</v>
      </c>
      <c r="J242" s="5">
        <f t="shared" si="15"/>
        <v>0</v>
      </c>
      <c r="K242" s="8">
        <v>164</v>
      </c>
      <c r="L242" s="8">
        <f t="shared" si="19"/>
        <v>1968</v>
      </c>
      <c r="M242" s="8">
        <f t="shared" si="16"/>
        <v>0</v>
      </c>
      <c r="N242" s="8">
        <f t="shared" si="17"/>
        <v>1968</v>
      </c>
      <c r="O242" s="8">
        <f t="shared" si="18"/>
        <v>0</v>
      </c>
    </row>
    <row r="243" spans="1:15">
      <c r="A243" s="17" t="s">
        <v>285</v>
      </c>
      <c r="B243" s="7" t="s">
        <v>138</v>
      </c>
      <c r="C243" s="7" t="s">
        <v>24</v>
      </c>
      <c r="D243" s="6" t="s">
        <v>139</v>
      </c>
      <c r="E243" s="24" t="s">
        <v>337</v>
      </c>
      <c r="F243" s="7" t="s">
        <v>27</v>
      </c>
      <c r="G243" s="5">
        <v>93</v>
      </c>
      <c r="H243" s="5"/>
      <c r="I243" s="5">
        <v>10</v>
      </c>
      <c r="J243" s="16">
        <f t="shared" si="15"/>
        <v>83</v>
      </c>
      <c r="K243" s="8">
        <v>245</v>
      </c>
      <c r="L243" s="8">
        <f t="shared" si="19"/>
        <v>22785</v>
      </c>
      <c r="M243" s="8">
        <f t="shared" si="16"/>
        <v>0</v>
      </c>
      <c r="N243" s="8">
        <f t="shared" si="17"/>
        <v>2450</v>
      </c>
      <c r="O243" s="8">
        <f t="shared" si="18"/>
        <v>20335</v>
      </c>
    </row>
    <row r="244" spans="1:15">
      <c r="A244" s="17" t="s">
        <v>285</v>
      </c>
      <c r="B244" s="7" t="s">
        <v>58</v>
      </c>
      <c r="C244" s="7" t="s">
        <v>24</v>
      </c>
      <c r="D244" s="6" t="s">
        <v>59</v>
      </c>
      <c r="E244" s="24" t="s">
        <v>338</v>
      </c>
      <c r="F244" s="22" t="s">
        <v>64</v>
      </c>
      <c r="G244" s="5">
        <v>69</v>
      </c>
      <c r="H244" s="5"/>
      <c r="I244" s="5">
        <v>2</v>
      </c>
      <c r="J244" s="5">
        <f t="shared" si="15"/>
        <v>67</v>
      </c>
      <c r="K244" s="8">
        <v>188.24</v>
      </c>
      <c r="L244" s="8">
        <f t="shared" si="19"/>
        <v>12988.560000000001</v>
      </c>
      <c r="M244" s="8">
        <f t="shared" si="16"/>
        <v>0</v>
      </c>
      <c r="N244" s="8">
        <f t="shared" si="17"/>
        <v>376.48</v>
      </c>
      <c r="O244" s="8">
        <f t="shared" si="18"/>
        <v>12612.080000000002</v>
      </c>
    </row>
    <row r="245" spans="1:15">
      <c r="A245" s="17" t="s">
        <v>285</v>
      </c>
      <c r="B245" s="7" t="s">
        <v>58</v>
      </c>
      <c r="C245" s="7" t="s">
        <v>24</v>
      </c>
      <c r="D245" s="6" t="s">
        <v>59</v>
      </c>
      <c r="E245" s="24" t="s">
        <v>339</v>
      </c>
      <c r="F245" s="22" t="s">
        <v>340</v>
      </c>
      <c r="G245" s="5">
        <v>31</v>
      </c>
      <c r="H245" s="5"/>
      <c r="I245" s="5">
        <v>2</v>
      </c>
      <c r="J245" s="16">
        <f t="shared" si="15"/>
        <v>29</v>
      </c>
      <c r="K245" s="8">
        <v>95.8</v>
      </c>
      <c r="L245" s="8">
        <f t="shared" si="19"/>
        <v>2969.7999999999997</v>
      </c>
      <c r="M245" s="8">
        <f t="shared" si="16"/>
        <v>0</v>
      </c>
      <c r="N245" s="8">
        <f t="shared" si="17"/>
        <v>191.6</v>
      </c>
      <c r="O245" s="8">
        <f t="shared" si="18"/>
        <v>2778.2</v>
      </c>
    </row>
    <row r="246" spans="1:15">
      <c r="A246" s="17" t="s">
        <v>285</v>
      </c>
      <c r="B246" s="7" t="s">
        <v>58</v>
      </c>
      <c r="C246" s="7" t="s">
        <v>24</v>
      </c>
      <c r="D246" s="6" t="s">
        <v>59</v>
      </c>
      <c r="E246" s="24" t="s">
        <v>341</v>
      </c>
      <c r="F246" s="22" t="s">
        <v>64</v>
      </c>
      <c r="G246" s="5">
        <v>0</v>
      </c>
      <c r="H246" s="5"/>
      <c r="I246" s="5"/>
      <c r="J246" s="5">
        <f t="shared" si="15"/>
        <v>0</v>
      </c>
      <c r="K246" s="8">
        <v>120</v>
      </c>
      <c r="L246" s="8">
        <f t="shared" si="19"/>
        <v>0</v>
      </c>
      <c r="M246" s="8">
        <f t="shared" si="16"/>
        <v>0</v>
      </c>
      <c r="N246" s="8">
        <f t="shared" si="17"/>
        <v>0</v>
      </c>
      <c r="O246" s="8">
        <f t="shared" si="18"/>
        <v>0</v>
      </c>
    </row>
    <row r="247" spans="1:15">
      <c r="A247" s="17" t="s">
        <v>285</v>
      </c>
      <c r="B247" s="7" t="s">
        <v>58</v>
      </c>
      <c r="C247" s="7" t="s">
        <v>24</v>
      </c>
      <c r="D247" s="6" t="s">
        <v>59</v>
      </c>
      <c r="E247" s="24" t="s">
        <v>342</v>
      </c>
      <c r="F247" s="7" t="s">
        <v>27</v>
      </c>
      <c r="G247" s="5">
        <v>10</v>
      </c>
      <c r="H247" s="5"/>
      <c r="I247" s="5">
        <v>1</v>
      </c>
      <c r="J247" s="5">
        <f t="shared" si="15"/>
        <v>9</v>
      </c>
      <c r="K247" s="8">
        <v>953.39</v>
      </c>
      <c r="L247" s="8">
        <f t="shared" si="19"/>
        <v>9533.9</v>
      </c>
      <c r="M247" s="8">
        <f t="shared" si="16"/>
        <v>0</v>
      </c>
      <c r="N247" s="8">
        <f t="shared" si="17"/>
        <v>953.39</v>
      </c>
      <c r="O247" s="8">
        <f t="shared" si="18"/>
        <v>8580.51</v>
      </c>
    </row>
    <row r="248" spans="1:15">
      <c r="A248" s="17" t="s">
        <v>285</v>
      </c>
      <c r="B248" s="7" t="s">
        <v>58</v>
      </c>
      <c r="C248" s="7" t="s">
        <v>24</v>
      </c>
      <c r="D248" s="6" t="s">
        <v>59</v>
      </c>
      <c r="E248" s="24" t="s">
        <v>343</v>
      </c>
      <c r="F248" s="7" t="s">
        <v>27</v>
      </c>
      <c r="G248" s="5">
        <v>10</v>
      </c>
      <c r="H248" s="5"/>
      <c r="I248" s="5"/>
      <c r="J248" s="5">
        <f t="shared" si="15"/>
        <v>10</v>
      </c>
      <c r="K248" s="8">
        <v>569.91999999999996</v>
      </c>
      <c r="L248" s="8">
        <f t="shared" si="19"/>
        <v>5699.2</v>
      </c>
      <c r="M248" s="8">
        <f t="shared" si="16"/>
        <v>0</v>
      </c>
      <c r="N248" s="8">
        <f t="shared" si="17"/>
        <v>0</v>
      </c>
      <c r="O248" s="8">
        <f t="shared" si="18"/>
        <v>5699.2</v>
      </c>
    </row>
    <row r="249" spans="1:15">
      <c r="A249" s="17" t="s">
        <v>285</v>
      </c>
      <c r="B249" s="7" t="s">
        <v>344</v>
      </c>
      <c r="C249" s="7" t="s">
        <v>24</v>
      </c>
      <c r="D249" s="6" t="s">
        <v>59</v>
      </c>
      <c r="E249" s="24" t="s">
        <v>345</v>
      </c>
      <c r="F249" s="7" t="s">
        <v>27</v>
      </c>
      <c r="G249" s="5">
        <v>1</v>
      </c>
      <c r="H249" s="5"/>
      <c r="I249" s="5"/>
      <c r="J249" s="5">
        <f t="shared" si="15"/>
        <v>1</v>
      </c>
      <c r="K249" s="8">
        <v>662.08</v>
      </c>
      <c r="L249" s="8">
        <f t="shared" si="19"/>
        <v>662.08</v>
      </c>
      <c r="M249" s="8">
        <f t="shared" si="16"/>
        <v>0</v>
      </c>
      <c r="N249" s="8">
        <f t="shared" si="17"/>
        <v>0</v>
      </c>
      <c r="O249" s="8">
        <f t="shared" si="18"/>
        <v>662.08</v>
      </c>
    </row>
    <row r="250" spans="1:15">
      <c r="A250" s="17" t="s">
        <v>285</v>
      </c>
      <c r="B250" s="19" t="s">
        <v>18</v>
      </c>
      <c r="C250" s="19" t="s">
        <v>19</v>
      </c>
      <c r="D250" s="6" t="s">
        <v>20</v>
      </c>
      <c r="E250" s="24" t="s">
        <v>346</v>
      </c>
      <c r="F250" s="7" t="s">
        <v>22</v>
      </c>
      <c r="G250" s="5">
        <v>0</v>
      </c>
      <c r="H250" s="5">
        <v>1</v>
      </c>
      <c r="I250" s="5">
        <v>1</v>
      </c>
      <c r="J250" s="5">
        <f t="shared" si="15"/>
        <v>0</v>
      </c>
      <c r="K250" s="8">
        <v>750</v>
      </c>
      <c r="L250" s="8">
        <f t="shared" si="19"/>
        <v>0</v>
      </c>
      <c r="M250" s="8">
        <f t="shared" si="16"/>
        <v>750</v>
      </c>
      <c r="N250" s="8">
        <f t="shared" si="17"/>
        <v>750</v>
      </c>
      <c r="O250" s="8">
        <f t="shared" si="18"/>
        <v>0</v>
      </c>
    </row>
    <row r="251" spans="1:15">
      <c r="A251" s="17" t="s">
        <v>285</v>
      </c>
      <c r="B251" s="7" t="s">
        <v>344</v>
      </c>
      <c r="C251" s="7" t="s">
        <v>24</v>
      </c>
      <c r="D251" s="6" t="s">
        <v>59</v>
      </c>
      <c r="E251" s="24" t="s">
        <v>347</v>
      </c>
      <c r="F251" s="7" t="s">
        <v>27</v>
      </c>
      <c r="G251" s="5">
        <v>19</v>
      </c>
      <c r="H251" s="5">
        <v>40</v>
      </c>
      <c r="I251" s="5">
        <f>5+10+5+5</f>
        <v>25</v>
      </c>
      <c r="J251" s="5">
        <f t="shared" si="15"/>
        <v>34</v>
      </c>
      <c r="K251" s="8">
        <v>155</v>
      </c>
      <c r="L251" s="8">
        <f t="shared" si="19"/>
        <v>2945</v>
      </c>
      <c r="M251" s="8">
        <f t="shared" si="16"/>
        <v>6200</v>
      </c>
      <c r="N251" s="8">
        <f t="shared" si="17"/>
        <v>3875</v>
      </c>
      <c r="O251" s="8">
        <f t="shared" si="18"/>
        <v>5270</v>
      </c>
    </row>
    <row r="252" spans="1:15">
      <c r="A252" s="17" t="s">
        <v>285</v>
      </c>
      <c r="B252" s="7" t="s">
        <v>74</v>
      </c>
      <c r="C252" s="7" t="s">
        <v>24</v>
      </c>
      <c r="D252" s="6" t="s">
        <v>84</v>
      </c>
      <c r="E252" s="24" t="s">
        <v>348</v>
      </c>
      <c r="F252" s="7" t="s">
        <v>22</v>
      </c>
      <c r="G252" s="5">
        <v>60</v>
      </c>
      <c r="H252" s="5"/>
      <c r="I252" s="5">
        <v>60</v>
      </c>
      <c r="J252" s="5">
        <f t="shared" si="15"/>
        <v>0</v>
      </c>
      <c r="K252" s="8">
        <v>13</v>
      </c>
      <c r="L252" s="8">
        <f t="shared" si="19"/>
        <v>780</v>
      </c>
      <c r="M252" s="8">
        <f t="shared" si="16"/>
        <v>0</v>
      </c>
      <c r="N252" s="8">
        <f t="shared" si="17"/>
        <v>780</v>
      </c>
      <c r="O252" s="8">
        <f t="shared" si="18"/>
        <v>0</v>
      </c>
    </row>
    <row r="253" spans="1:15">
      <c r="A253" s="17" t="s">
        <v>285</v>
      </c>
      <c r="B253" s="7" t="s">
        <v>74</v>
      </c>
      <c r="C253" s="7" t="s">
        <v>24</v>
      </c>
      <c r="D253" s="6" t="s">
        <v>84</v>
      </c>
      <c r="E253" s="24" t="s">
        <v>349</v>
      </c>
      <c r="F253" s="7" t="s">
        <v>229</v>
      </c>
      <c r="G253" s="5">
        <v>0</v>
      </c>
      <c r="H253" s="5"/>
      <c r="I253" s="5"/>
      <c r="J253" s="5">
        <f t="shared" si="15"/>
        <v>0</v>
      </c>
      <c r="K253" s="8">
        <v>134.4</v>
      </c>
      <c r="L253" s="8">
        <f t="shared" si="19"/>
        <v>0</v>
      </c>
      <c r="M253" s="8">
        <f t="shared" si="16"/>
        <v>0</v>
      </c>
      <c r="N253" s="8">
        <f t="shared" si="17"/>
        <v>0</v>
      </c>
      <c r="O253" s="8">
        <f t="shared" si="18"/>
        <v>0</v>
      </c>
    </row>
    <row r="254" spans="1:15">
      <c r="A254" s="17" t="s">
        <v>350</v>
      </c>
      <c r="B254" s="7" t="s">
        <v>74</v>
      </c>
      <c r="C254" s="7" t="s">
        <v>24</v>
      </c>
      <c r="D254" s="6" t="s">
        <v>84</v>
      </c>
      <c r="E254" s="24" t="s">
        <v>351</v>
      </c>
      <c r="F254" s="22" t="s">
        <v>229</v>
      </c>
      <c r="G254" s="5">
        <v>0</v>
      </c>
      <c r="H254" s="5"/>
      <c r="I254" s="5"/>
      <c r="J254" s="5">
        <f t="shared" si="15"/>
        <v>0</v>
      </c>
      <c r="K254" s="8">
        <v>134.4</v>
      </c>
      <c r="L254" s="8">
        <f t="shared" si="19"/>
        <v>0</v>
      </c>
      <c r="M254" s="8">
        <f t="shared" si="16"/>
        <v>0</v>
      </c>
      <c r="N254" s="8">
        <f t="shared" si="17"/>
        <v>0</v>
      </c>
      <c r="O254" s="8">
        <f t="shared" si="18"/>
        <v>0</v>
      </c>
    </row>
    <row r="255" spans="1:15">
      <c r="A255" s="17" t="s">
        <v>350</v>
      </c>
      <c r="B255" s="7" t="s">
        <v>74</v>
      </c>
      <c r="C255" s="7" t="s">
        <v>24</v>
      </c>
      <c r="D255" s="6" t="s">
        <v>84</v>
      </c>
      <c r="E255" s="24" t="s">
        <v>352</v>
      </c>
      <c r="F255" s="22" t="s">
        <v>229</v>
      </c>
      <c r="G255" s="5">
        <v>0</v>
      </c>
      <c r="H255" s="5"/>
      <c r="I255" s="5"/>
      <c r="J255" s="5">
        <f t="shared" si="15"/>
        <v>0</v>
      </c>
      <c r="K255" s="8">
        <v>134.4</v>
      </c>
      <c r="L255" s="8">
        <f t="shared" si="19"/>
        <v>0</v>
      </c>
      <c r="M255" s="8">
        <f t="shared" si="16"/>
        <v>0</v>
      </c>
      <c r="N255" s="8">
        <f t="shared" si="17"/>
        <v>0</v>
      </c>
      <c r="O255" s="8">
        <f t="shared" si="18"/>
        <v>0</v>
      </c>
    </row>
    <row r="256" spans="1:15">
      <c r="A256" s="17" t="s">
        <v>350</v>
      </c>
      <c r="B256" s="7" t="s">
        <v>74</v>
      </c>
      <c r="C256" s="7" t="s">
        <v>24</v>
      </c>
      <c r="D256" s="6" t="s">
        <v>84</v>
      </c>
      <c r="E256" s="24" t="s">
        <v>353</v>
      </c>
      <c r="F256" s="7" t="s">
        <v>229</v>
      </c>
      <c r="G256" s="5">
        <v>0</v>
      </c>
      <c r="H256" s="5"/>
      <c r="I256" s="5"/>
      <c r="J256" s="16">
        <f t="shared" si="15"/>
        <v>0</v>
      </c>
      <c r="K256" s="8">
        <v>9</v>
      </c>
      <c r="L256" s="8">
        <f t="shared" si="19"/>
        <v>0</v>
      </c>
      <c r="M256" s="8">
        <f t="shared" si="16"/>
        <v>0</v>
      </c>
      <c r="N256" s="8">
        <f t="shared" si="17"/>
        <v>0</v>
      </c>
      <c r="O256" s="8">
        <f t="shared" si="18"/>
        <v>0</v>
      </c>
    </row>
    <row r="257" spans="1:15">
      <c r="A257" s="17" t="s">
        <v>350</v>
      </c>
      <c r="B257" s="18"/>
      <c r="C257" s="18"/>
      <c r="D257" s="6" t="s">
        <v>328</v>
      </c>
      <c r="E257" s="24" t="s">
        <v>354</v>
      </c>
      <c r="F257" s="7" t="s">
        <v>87</v>
      </c>
      <c r="G257" s="5">
        <v>0</v>
      </c>
      <c r="H257" s="5"/>
      <c r="I257" s="5"/>
      <c r="J257" s="5">
        <f t="shared" si="15"/>
        <v>0</v>
      </c>
      <c r="K257" s="8"/>
      <c r="L257" s="8">
        <f t="shared" si="19"/>
        <v>0</v>
      </c>
      <c r="M257" s="8">
        <f t="shared" si="16"/>
        <v>0</v>
      </c>
      <c r="N257" s="8">
        <f t="shared" si="17"/>
        <v>0</v>
      </c>
      <c r="O257" s="8">
        <f t="shared" si="18"/>
        <v>0</v>
      </c>
    </row>
    <row r="258" spans="1:15">
      <c r="A258" s="17" t="s">
        <v>350</v>
      </c>
      <c r="B258" s="18"/>
      <c r="C258" s="18"/>
      <c r="D258" s="6" t="s">
        <v>328</v>
      </c>
      <c r="E258" s="24" t="s">
        <v>355</v>
      </c>
      <c r="F258" s="22" t="s">
        <v>87</v>
      </c>
      <c r="G258" s="5">
        <v>40</v>
      </c>
      <c r="H258" s="5"/>
      <c r="I258" s="5">
        <f>3+1+3</f>
        <v>7</v>
      </c>
      <c r="J258" s="5">
        <f t="shared" si="15"/>
        <v>33</v>
      </c>
      <c r="K258" s="8"/>
      <c r="L258" s="8">
        <f t="shared" si="19"/>
        <v>0</v>
      </c>
      <c r="M258" s="8">
        <f t="shared" si="16"/>
        <v>0</v>
      </c>
      <c r="N258" s="8">
        <f t="shared" si="17"/>
        <v>0</v>
      </c>
      <c r="O258" s="8">
        <f t="shared" si="18"/>
        <v>0</v>
      </c>
    </row>
    <row r="259" spans="1:15">
      <c r="A259" s="17" t="s">
        <v>350</v>
      </c>
      <c r="B259" s="7" t="s">
        <v>104</v>
      </c>
      <c r="C259" s="7" t="s">
        <v>24</v>
      </c>
      <c r="D259" s="6" t="s">
        <v>105</v>
      </c>
      <c r="E259" s="24" t="s">
        <v>356</v>
      </c>
      <c r="F259" s="7" t="s">
        <v>22</v>
      </c>
      <c r="G259" s="5">
        <v>40</v>
      </c>
      <c r="H259" s="5">
        <v>8</v>
      </c>
      <c r="I259" s="5">
        <v>2</v>
      </c>
      <c r="J259" s="5">
        <f t="shared" si="15"/>
        <v>46</v>
      </c>
      <c r="K259" s="8">
        <v>59.93</v>
      </c>
      <c r="L259" s="8">
        <f t="shared" si="19"/>
        <v>2397.1999999999998</v>
      </c>
      <c r="M259" s="8">
        <f t="shared" si="16"/>
        <v>479.44</v>
      </c>
      <c r="N259" s="8">
        <f t="shared" si="17"/>
        <v>119.86</v>
      </c>
      <c r="O259" s="8">
        <f t="shared" si="18"/>
        <v>2756.7799999999997</v>
      </c>
    </row>
    <row r="260" spans="1:15">
      <c r="A260" s="17" t="s">
        <v>350</v>
      </c>
      <c r="B260" s="7" t="s">
        <v>74</v>
      </c>
      <c r="C260" s="7" t="s">
        <v>24</v>
      </c>
      <c r="D260" s="6" t="s">
        <v>84</v>
      </c>
      <c r="E260" s="24" t="s">
        <v>357</v>
      </c>
      <c r="F260" s="7" t="s">
        <v>27</v>
      </c>
      <c r="G260" s="5">
        <v>14</v>
      </c>
      <c r="H260" s="5"/>
      <c r="I260" s="5">
        <f>1+3</f>
        <v>4</v>
      </c>
      <c r="J260" s="16">
        <f t="shared" si="15"/>
        <v>10</v>
      </c>
      <c r="K260" s="8">
        <v>42.79</v>
      </c>
      <c r="L260" s="8">
        <f t="shared" si="19"/>
        <v>599.05999999999995</v>
      </c>
      <c r="M260" s="8">
        <f t="shared" si="16"/>
        <v>0</v>
      </c>
      <c r="N260" s="8">
        <f t="shared" si="17"/>
        <v>171.16</v>
      </c>
      <c r="O260" s="8">
        <f t="shared" si="18"/>
        <v>427.9</v>
      </c>
    </row>
    <row r="261" spans="1:15">
      <c r="A261" s="17" t="s">
        <v>350</v>
      </c>
      <c r="B261" s="7" t="s">
        <v>74</v>
      </c>
      <c r="C261" s="7" t="s">
        <v>24</v>
      </c>
      <c r="D261" s="6" t="s">
        <v>84</v>
      </c>
      <c r="E261" s="24" t="s">
        <v>358</v>
      </c>
      <c r="F261" s="7" t="s">
        <v>22</v>
      </c>
      <c r="G261" s="5">
        <v>41</v>
      </c>
      <c r="H261" s="5"/>
      <c r="I261" s="5">
        <f>1+3+7+1+4+2+3+1+1</f>
        <v>23</v>
      </c>
      <c r="J261" s="5">
        <f t="shared" si="15"/>
        <v>18</v>
      </c>
      <c r="K261" s="8">
        <v>225</v>
      </c>
      <c r="L261" s="8">
        <f t="shared" si="19"/>
        <v>9225</v>
      </c>
      <c r="M261" s="8">
        <f t="shared" si="16"/>
        <v>0</v>
      </c>
      <c r="N261" s="8">
        <f t="shared" si="17"/>
        <v>5175</v>
      </c>
      <c r="O261" s="8">
        <f t="shared" si="18"/>
        <v>4050</v>
      </c>
    </row>
    <row r="262" spans="1:15">
      <c r="A262" s="17" t="s">
        <v>350</v>
      </c>
      <c r="B262" s="7" t="s">
        <v>74</v>
      </c>
      <c r="C262" s="7" t="s">
        <v>24</v>
      </c>
      <c r="D262" s="6" t="s">
        <v>84</v>
      </c>
      <c r="E262" s="24" t="s">
        <v>359</v>
      </c>
      <c r="F262" s="22" t="s">
        <v>22</v>
      </c>
      <c r="G262" s="5">
        <v>110</v>
      </c>
      <c r="H262" s="5"/>
      <c r="I262" s="5">
        <f>2+3+1+8+3</f>
        <v>17</v>
      </c>
      <c r="J262" s="5">
        <f t="shared" si="15"/>
        <v>93</v>
      </c>
      <c r="K262" s="8">
        <v>262.2</v>
      </c>
      <c r="L262" s="8">
        <f t="shared" si="19"/>
        <v>28842</v>
      </c>
      <c r="M262" s="8">
        <f t="shared" si="16"/>
        <v>0</v>
      </c>
      <c r="N262" s="8">
        <f t="shared" si="17"/>
        <v>4457.3999999999996</v>
      </c>
      <c r="O262" s="8">
        <f t="shared" si="18"/>
        <v>24384.6</v>
      </c>
    </row>
    <row r="263" spans="1:15">
      <c r="A263" s="17" t="s">
        <v>350</v>
      </c>
      <c r="B263" s="7" t="s">
        <v>74</v>
      </c>
      <c r="C263" s="7" t="s">
        <v>24</v>
      </c>
      <c r="D263" s="6" t="s">
        <v>84</v>
      </c>
      <c r="E263" s="24" t="s">
        <v>360</v>
      </c>
      <c r="F263" s="7" t="s">
        <v>22</v>
      </c>
      <c r="G263" s="5">
        <v>3</v>
      </c>
      <c r="H263" s="5"/>
      <c r="I263" s="5">
        <v>3</v>
      </c>
      <c r="J263" s="5">
        <f t="shared" ref="J263:J326" si="20">+G263+H263-I263</f>
        <v>0</v>
      </c>
      <c r="K263" s="8">
        <v>200</v>
      </c>
      <c r="L263" s="8">
        <f t="shared" si="19"/>
        <v>600</v>
      </c>
      <c r="M263" s="8">
        <f t="shared" ref="M263:M326" si="21">+H263*K263</f>
        <v>0</v>
      </c>
      <c r="N263" s="8">
        <f t="shared" ref="N263:N326" si="22">+I263*K263</f>
        <v>600</v>
      </c>
      <c r="O263" s="8">
        <f t="shared" ref="O263:O326" si="23">+L263+M263-N263</f>
        <v>0</v>
      </c>
    </row>
    <row r="264" spans="1:15">
      <c r="A264" s="17" t="s">
        <v>350</v>
      </c>
      <c r="B264" s="7" t="s">
        <v>58</v>
      </c>
      <c r="C264" s="7" t="s">
        <v>24</v>
      </c>
      <c r="D264" s="6" t="s">
        <v>84</v>
      </c>
      <c r="E264" s="24" t="s">
        <v>361</v>
      </c>
      <c r="F264" s="7" t="s">
        <v>22</v>
      </c>
      <c r="G264" s="5">
        <v>0</v>
      </c>
      <c r="H264" s="5"/>
      <c r="I264" s="5"/>
      <c r="J264" s="5">
        <f t="shared" si="20"/>
        <v>0</v>
      </c>
      <c r="K264" s="8">
        <v>1083.9000000000001</v>
      </c>
      <c r="L264" s="8">
        <f t="shared" ref="L264:L327" si="24">+G264*K264</f>
        <v>0</v>
      </c>
      <c r="M264" s="8">
        <f t="shared" si="21"/>
        <v>0</v>
      </c>
      <c r="N264" s="8">
        <f t="shared" si="22"/>
        <v>0</v>
      </c>
      <c r="O264" s="8">
        <f t="shared" si="23"/>
        <v>0</v>
      </c>
    </row>
    <row r="265" spans="1:15">
      <c r="A265" s="17" t="s">
        <v>350</v>
      </c>
      <c r="B265" s="7" t="s">
        <v>74</v>
      </c>
      <c r="C265" s="7" t="s">
        <v>24</v>
      </c>
      <c r="D265" s="6" t="s">
        <v>84</v>
      </c>
      <c r="E265" s="24" t="s">
        <v>362</v>
      </c>
      <c r="F265" s="7" t="s">
        <v>22</v>
      </c>
      <c r="G265" s="5">
        <v>31</v>
      </c>
      <c r="H265" s="5">
        <v>0</v>
      </c>
      <c r="I265" s="5"/>
      <c r="J265" s="5">
        <f t="shared" si="20"/>
        <v>31</v>
      </c>
      <c r="K265" s="8">
        <v>400</v>
      </c>
      <c r="L265" s="8">
        <f t="shared" si="24"/>
        <v>12400</v>
      </c>
      <c r="M265" s="8">
        <f t="shared" si="21"/>
        <v>0</v>
      </c>
      <c r="N265" s="8">
        <f t="shared" si="22"/>
        <v>0</v>
      </c>
      <c r="O265" s="8">
        <f t="shared" si="23"/>
        <v>12400</v>
      </c>
    </row>
    <row r="266" spans="1:15">
      <c r="A266" s="17" t="s">
        <v>350</v>
      </c>
      <c r="B266" s="7" t="s">
        <v>74</v>
      </c>
      <c r="C266" s="7" t="s">
        <v>24</v>
      </c>
      <c r="D266" s="6" t="s">
        <v>84</v>
      </c>
      <c r="E266" s="10" t="s">
        <v>363</v>
      </c>
      <c r="F266" s="7" t="s">
        <v>22</v>
      </c>
      <c r="G266" s="5">
        <v>1</v>
      </c>
      <c r="H266" s="5"/>
      <c r="I266" s="5"/>
      <c r="J266" s="5">
        <f t="shared" si="20"/>
        <v>1</v>
      </c>
      <c r="K266" s="8">
        <v>789</v>
      </c>
      <c r="L266" s="8">
        <f t="shared" si="24"/>
        <v>789</v>
      </c>
      <c r="M266" s="8">
        <f t="shared" si="21"/>
        <v>0</v>
      </c>
      <c r="N266" s="8">
        <f t="shared" si="22"/>
        <v>0</v>
      </c>
      <c r="O266" s="8">
        <f t="shared" si="23"/>
        <v>789</v>
      </c>
    </row>
    <row r="267" spans="1:15">
      <c r="A267" s="17" t="s">
        <v>350</v>
      </c>
      <c r="B267" s="7" t="s">
        <v>41</v>
      </c>
      <c r="C267" s="7" t="s">
        <v>24</v>
      </c>
      <c r="D267" s="6" t="s">
        <v>42</v>
      </c>
      <c r="E267" s="24" t="s">
        <v>364</v>
      </c>
      <c r="F267" s="7" t="s">
        <v>27</v>
      </c>
      <c r="G267" s="5">
        <v>0</v>
      </c>
      <c r="H267" s="5">
        <v>2</v>
      </c>
      <c r="I267" s="5">
        <v>2</v>
      </c>
      <c r="J267" s="5">
        <f t="shared" si="20"/>
        <v>0</v>
      </c>
      <c r="K267" s="8">
        <v>7360</v>
      </c>
      <c r="L267" s="8">
        <f t="shared" si="24"/>
        <v>0</v>
      </c>
      <c r="M267" s="8">
        <f t="shared" si="21"/>
        <v>14720</v>
      </c>
      <c r="N267" s="8">
        <f t="shared" si="22"/>
        <v>14720</v>
      </c>
      <c r="O267" s="8">
        <f t="shared" si="23"/>
        <v>0</v>
      </c>
    </row>
    <row r="268" spans="1:15">
      <c r="A268" s="17" t="s">
        <v>350</v>
      </c>
      <c r="B268" s="7" t="s">
        <v>74</v>
      </c>
      <c r="C268" s="7" t="s">
        <v>24</v>
      </c>
      <c r="D268" s="6" t="s">
        <v>84</v>
      </c>
      <c r="E268" s="24" t="s">
        <v>365</v>
      </c>
      <c r="F268" s="7" t="s">
        <v>22</v>
      </c>
      <c r="G268" s="5">
        <v>360</v>
      </c>
      <c r="H268" s="5"/>
      <c r="I268" s="5"/>
      <c r="J268" s="5">
        <f t="shared" si="20"/>
        <v>360</v>
      </c>
      <c r="K268" s="8">
        <v>26</v>
      </c>
      <c r="L268" s="8">
        <f t="shared" si="24"/>
        <v>9360</v>
      </c>
      <c r="M268" s="8">
        <f t="shared" si="21"/>
        <v>0</v>
      </c>
      <c r="N268" s="8">
        <f t="shared" si="22"/>
        <v>0</v>
      </c>
      <c r="O268" s="8">
        <f t="shared" si="23"/>
        <v>9360</v>
      </c>
    </row>
    <row r="269" spans="1:15">
      <c r="A269" s="17" t="s">
        <v>350</v>
      </c>
      <c r="B269" s="19" t="s">
        <v>29</v>
      </c>
      <c r="C269" s="19" t="s">
        <v>24</v>
      </c>
      <c r="D269" s="6" t="s">
        <v>129</v>
      </c>
      <c r="E269" s="24" t="s">
        <v>366</v>
      </c>
      <c r="F269" s="7" t="s">
        <v>27</v>
      </c>
      <c r="G269" s="5">
        <v>0</v>
      </c>
      <c r="H269" s="5"/>
      <c r="I269" s="5"/>
      <c r="J269" s="5">
        <f t="shared" si="20"/>
        <v>0</v>
      </c>
      <c r="K269" s="8">
        <v>16125</v>
      </c>
      <c r="L269" s="8">
        <f t="shared" si="24"/>
        <v>0</v>
      </c>
      <c r="M269" s="8">
        <f t="shared" si="21"/>
        <v>0</v>
      </c>
      <c r="N269" s="8">
        <f t="shared" si="22"/>
        <v>0</v>
      </c>
      <c r="O269" s="8">
        <f t="shared" si="23"/>
        <v>0</v>
      </c>
    </row>
    <row r="270" spans="1:15">
      <c r="A270" s="17" t="s">
        <v>350</v>
      </c>
      <c r="B270" s="7" t="s">
        <v>23</v>
      </c>
      <c r="C270" s="7" t="s">
        <v>24</v>
      </c>
      <c r="D270" s="6" t="s">
        <v>25</v>
      </c>
      <c r="E270" s="24" t="s">
        <v>367</v>
      </c>
      <c r="F270" s="7" t="s">
        <v>27</v>
      </c>
      <c r="G270" s="5">
        <v>8</v>
      </c>
      <c r="H270" s="5"/>
      <c r="I270" s="5"/>
      <c r="J270" s="5">
        <f t="shared" si="20"/>
        <v>8</v>
      </c>
      <c r="K270" s="8">
        <v>68.86</v>
      </c>
      <c r="L270" s="8">
        <f t="shared" si="24"/>
        <v>550.88</v>
      </c>
      <c r="M270" s="8">
        <f t="shared" si="21"/>
        <v>0</v>
      </c>
      <c r="N270" s="8">
        <f t="shared" si="22"/>
        <v>0</v>
      </c>
      <c r="O270" s="8">
        <f t="shared" si="23"/>
        <v>550.88</v>
      </c>
    </row>
    <row r="271" spans="1:15">
      <c r="A271" s="17" t="s">
        <v>350</v>
      </c>
      <c r="B271" s="7" t="s">
        <v>23</v>
      </c>
      <c r="C271" s="7" t="s">
        <v>24</v>
      </c>
      <c r="D271" s="6" t="s">
        <v>25</v>
      </c>
      <c r="E271" s="24" t="s">
        <v>368</v>
      </c>
      <c r="F271" s="7" t="s">
        <v>27</v>
      </c>
      <c r="G271" s="5">
        <v>118</v>
      </c>
      <c r="H271" s="5"/>
      <c r="I271" s="5">
        <v>20</v>
      </c>
      <c r="J271" s="16">
        <f t="shared" si="20"/>
        <v>98</v>
      </c>
      <c r="K271" s="8">
        <v>81.63</v>
      </c>
      <c r="L271" s="8">
        <f t="shared" si="24"/>
        <v>9632.34</v>
      </c>
      <c r="M271" s="8">
        <f t="shared" si="21"/>
        <v>0</v>
      </c>
      <c r="N271" s="8">
        <f t="shared" si="22"/>
        <v>1632.6</v>
      </c>
      <c r="O271" s="8">
        <f t="shared" si="23"/>
        <v>7999.74</v>
      </c>
    </row>
    <row r="272" spans="1:15">
      <c r="A272" s="17" t="s">
        <v>350</v>
      </c>
      <c r="B272" s="7" t="s">
        <v>58</v>
      </c>
      <c r="C272" s="7" t="s">
        <v>24</v>
      </c>
      <c r="D272" s="6" t="s">
        <v>59</v>
      </c>
      <c r="E272" s="24" t="s">
        <v>369</v>
      </c>
      <c r="F272" s="7" t="s">
        <v>27</v>
      </c>
      <c r="G272" s="5">
        <v>8</v>
      </c>
      <c r="H272" s="5"/>
      <c r="I272" s="5"/>
      <c r="J272" s="16">
        <f t="shared" si="20"/>
        <v>8</v>
      </c>
      <c r="K272" s="8">
        <v>34.5</v>
      </c>
      <c r="L272" s="8">
        <f t="shared" si="24"/>
        <v>276</v>
      </c>
      <c r="M272" s="8">
        <f t="shared" si="21"/>
        <v>0</v>
      </c>
      <c r="N272" s="8">
        <f t="shared" si="22"/>
        <v>0</v>
      </c>
      <c r="O272" s="8">
        <f t="shared" si="23"/>
        <v>276</v>
      </c>
    </row>
    <row r="273" spans="1:15">
      <c r="A273" s="17" t="s">
        <v>350</v>
      </c>
      <c r="B273" s="7" t="s">
        <v>265</v>
      </c>
      <c r="C273" s="7">
        <v>1</v>
      </c>
      <c r="D273" s="6" t="s">
        <v>266</v>
      </c>
      <c r="E273" s="24" t="s">
        <v>370</v>
      </c>
      <c r="F273" s="7" t="s">
        <v>302</v>
      </c>
      <c r="G273" s="5">
        <v>57</v>
      </c>
      <c r="H273" s="5">
        <f>80+11+2</f>
        <v>93</v>
      </c>
      <c r="I273" s="5">
        <f>57+1+6+15+35+6+4</f>
        <v>124</v>
      </c>
      <c r="J273" s="5">
        <f t="shared" si="20"/>
        <v>26</v>
      </c>
      <c r="K273" s="8">
        <v>325.8</v>
      </c>
      <c r="L273" s="8">
        <f t="shared" si="24"/>
        <v>18570.600000000002</v>
      </c>
      <c r="M273" s="8">
        <f t="shared" si="21"/>
        <v>30299.4</v>
      </c>
      <c r="N273" s="8">
        <f t="shared" si="22"/>
        <v>40399.200000000004</v>
      </c>
      <c r="O273" s="8">
        <f t="shared" si="23"/>
        <v>8470.7999999999956</v>
      </c>
    </row>
    <row r="274" spans="1:15">
      <c r="A274" s="17" t="s">
        <v>350</v>
      </c>
      <c r="B274" s="7" t="s">
        <v>265</v>
      </c>
      <c r="C274" s="7">
        <v>1</v>
      </c>
      <c r="D274" s="6" t="s">
        <v>266</v>
      </c>
      <c r="E274" s="24" t="s">
        <v>371</v>
      </c>
      <c r="F274" s="7" t="s">
        <v>304</v>
      </c>
      <c r="G274" s="5">
        <v>13</v>
      </c>
      <c r="H274" s="5"/>
      <c r="I274" s="5"/>
      <c r="J274" s="5">
        <f t="shared" si="20"/>
        <v>13</v>
      </c>
      <c r="K274" s="8">
        <v>125</v>
      </c>
      <c r="L274" s="8">
        <f t="shared" si="24"/>
        <v>1625</v>
      </c>
      <c r="M274" s="8">
        <f t="shared" si="21"/>
        <v>0</v>
      </c>
      <c r="N274" s="8">
        <f t="shared" si="22"/>
        <v>0</v>
      </c>
      <c r="O274" s="8">
        <f t="shared" si="23"/>
        <v>1625</v>
      </c>
    </row>
    <row r="275" spans="1:15">
      <c r="A275" s="17" t="s">
        <v>350</v>
      </c>
      <c r="B275" s="7" t="s">
        <v>265</v>
      </c>
      <c r="C275" s="7">
        <v>1</v>
      </c>
      <c r="D275" s="6" t="s">
        <v>266</v>
      </c>
      <c r="E275" s="24" t="s">
        <v>372</v>
      </c>
      <c r="F275" s="7" t="s">
        <v>52</v>
      </c>
      <c r="G275" s="5">
        <v>93</v>
      </c>
      <c r="H275" s="5">
        <v>300</v>
      </c>
      <c r="I275" s="5">
        <f>15+15+20+20+23+15+15</f>
        <v>123</v>
      </c>
      <c r="J275" s="5">
        <f t="shared" si="20"/>
        <v>270</v>
      </c>
      <c r="K275" s="8">
        <v>630</v>
      </c>
      <c r="L275" s="8">
        <f t="shared" si="24"/>
        <v>58590</v>
      </c>
      <c r="M275" s="8">
        <f t="shared" si="21"/>
        <v>189000</v>
      </c>
      <c r="N275" s="8">
        <f t="shared" si="22"/>
        <v>77490</v>
      </c>
      <c r="O275" s="8">
        <f t="shared" si="23"/>
        <v>170100</v>
      </c>
    </row>
    <row r="276" spans="1:15">
      <c r="A276" s="17" t="s">
        <v>350</v>
      </c>
      <c r="B276" s="7" t="s">
        <v>265</v>
      </c>
      <c r="C276" s="7">
        <v>1</v>
      </c>
      <c r="D276" s="6" t="s">
        <v>266</v>
      </c>
      <c r="E276" s="24" t="s">
        <v>373</v>
      </c>
      <c r="F276" s="7" t="s">
        <v>52</v>
      </c>
      <c r="G276" s="5">
        <v>0</v>
      </c>
      <c r="H276" s="5">
        <v>300</v>
      </c>
      <c r="I276" s="5">
        <f>16+15</f>
        <v>31</v>
      </c>
      <c r="J276" s="5">
        <f t="shared" si="20"/>
        <v>269</v>
      </c>
      <c r="K276" s="8">
        <v>630</v>
      </c>
      <c r="L276" s="8">
        <f t="shared" si="24"/>
        <v>0</v>
      </c>
      <c r="M276" s="8">
        <f t="shared" si="21"/>
        <v>189000</v>
      </c>
      <c r="N276" s="8">
        <f t="shared" si="22"/>
        <v>19530</v>
      </c>
      <c r="O276" s="8">
        <f t="shared" si="23"/>
        <v>169470</v>
      </c>
    </row>
    <row r="277" spans="1:15">
      <c r="A277" s="17" t="s">
        <v>350</v>
      </c>
      <c r="B277" s="7" t="s">
        <v>265</v>
      </c>
      <c r="C277" s="7">
        <v>1</v>
      </c>
      <c r="D277" s="6" t="s">
        <v>266</v>
      </c>
      <c r="E277" s="24" t="s">
        <v>374</v>
      </c>
      <c r="F277" s="7" t="s">
        <v>302</v>
      </c>
      <c r="G277" s="5">
        <v>0</v>
      </c>
      <c r="H277" s="5"/>
      <c r="I277" s="5"/>
      <c r="J277" s="5">
        <f t="shared" si="20"/>
        <v>0</v>
      </c>
      <c r="K277" s="8">
        <v>559.98</v>
      </c>
      <c r="L277" s="8">
        <f t="shared" si="24"/>
        <v>0</v>
      </c>
      <c r="M277" s="8">
        <f t="shared" si="21"/>
        <v>0</v>
      </c>
      <c r="N277" s="8">
        <f t="shared" si="22"/>
        <v>0</v>
      </c>
      <c r="O277" s="8">
        <f t="shared" si="23"/>
        <v>0</v>
      </c>
    </row>
    <row r="278" spans="1:15">
      <c r="A278" s="17" t="s">
        <v>350</v>
      </c>
      <c r="B278" s="7" t="s">
        <v>23</v>
      </c>
      <c r="C278" s="7" t="s">
        <v>24</v>
      </c>
      <c r="D278" s="6" t="s">
        <v>25</v>
      </c>
      <c r="E278" s="24" t="s">
        <v>375</v>
      </c>
      <c r="F278" s="7" t="s">
        <v>27</v>
      </c>
      <c r="G278" s="5">
        <v>6</v>
      </c>
      <c r="H278" s="5"/>
      <c r="I278" s="5"/>
      <c r="J278" s="5">
        <f t="shared" si="20"/>
        <v>6</v>
      </c>
      <c r="K278" s="8">
        <v>789.19</v>
      </c>
      <c r="L278" s="8">
        <f t="shared" si="24"/>
        <v>4735.1400000000003</v>
      </c>
      <c r="M278" s="8">
        <f t="shared" si="21"/>
        <v>0</v>
      </c>
      <c r="N278" s="8">
        <f t="shared" si="22"/>
        <v>0</v>
      </c>
      <c r="O278" s="8">
        <f t="shared" si="23"/>
        <v>4735.1400000000003</v>
      </c>
    </row>
    <row r="279" spans="1:15">
      <c r="A279" s="17" t="s">
        <v>350</v>
      </c>
      <c r="B279" s="7" t="s">
        <v>23</v>
      </c>
      <c r="C279" s="7" t="s">
        <v>24</v>
      </c>
      <c r="D279" s="6" t="s">
        <v>25</v>
      </c>
      <c r="E279" s="24" t="s">
        <v>376</v>
      </c>
      <c r="F279" s="7" t="s">
        <v>27</v>
      </c>
      <c r="G279" s="5">
        <v>2</v>
      </c>
      <c r="H279" s="5"/>
      <c r="I279" s="5"/>
      <c r="J279" s="5">
        <f t="shared" si="20"/>
        <v>2</v>
      </c>
      <c r="K279" s="8">
        <v>847.46</v>
      </c>
      <c r="L279" s="8">
        <f t="shared" si="24"/>
        <v>1694.92</v>
      </c>
      <c r="M279" s="8">
        <f t="shared" si="21"/>
        <v>0</v>
      </c>
      <c r="N279" s="8">
        <f t="shared" si="22"/>
        <v>0</v>
      </c>
      <c r="O279" s="8">
        <f t="shared" si="23"/>
        <v>1694.92</v>
      </c>
    </row>
    <row r="280" spans="1:15">
      <c r="A280" s="17" t="s">
        <v>350</v>
      </c>
      <c r="B280" s="7" t="s">
        <v>58</v>
      </c>
      <c r="C280" s="7" t="s">
        <v>24</v>
      </c>
      <c r="D280" s="6" t="s">
        <v>59</v>
      </c>
      <c r="E280" s="24" t="s">
        <v>377</v>
      </c>
      <c r="F280" s="7" t="s">
        <v>22</v>
      </c>
      <c r="G280" s="5">
        <v>400</v>
      </c>
      <c r="H280" s="5">
        <v>170</v>
      </c>
      <c r="I280" s="5">
        <f>120+120+120+20+20+170</f>
        <v>570</v>
      </c>
      <c r="J280" s="5">
        <f t="shared" si="20"/>
        <v>0</v>
      </c>
      <c r="K280" s="8">
        <v>36.44</v>
      </c>
      <c r="L280" s="8">
        <f t="shared" si="24"/>
        <v>14576</v>
      </c>
      <c r="M280" s="8">
        <f t="shared" si="21"/>
        <v>6194.7999999999993</v>
      </c>
      <c r="N280" s="8">
        <f t="shared" si="22"/>
        <v>20770.8</v>
      </c>
      <c r="O280" s="8">
        <f t="shared" si="23"/>
        <v>0</v>
      </c>
    </row>
    <row r="281" spans="1:15">
      <c r="A281" s="17" t="s">
        <v>350</v>
      </c>
      <c r="B281" s="7" t="s">
        <v>58</v>
      </c>
      <c r="C281" s="7" t="s">
        <v>24</v>
      </c>
      <c r="D281" s="6" t="s">
        <v>59</v>
      </c>
      <c r="E281" s="24" t="s">
        <v>378</v>
      </c>
      <c r="F281" s="7" t="s">
        <v>27</v>
      </c>
      <c r="G281" s="5">
        <v>321</v>
      </c>
      <c r="H281" s="5"/>
      <c r="I281" s="5">
        <f>20+20+39+20</f>
        <v>99</v>
      </c>
      <c r="J281" s="5">
        <f t="shared" si="20"/>
        <v>222</v>
      </c>
      <c r="K281" s="32">
        <v>24.2</v>
      </c>
      <c r="L281" s="8">
        <f t="shared" si="24"/>
        <v>7768.2</v>
      </c>
      <c r="M281" s="8">
        <f t="shared" si="21"/>
        <v>0</v>
      </c>
      <c r="N281" s="8">
        <f t="shared" si="22"/>
        <v>2395.7999999999997</v>
      </c>
      <c r="O281" s="8">
        <f t="shared" si="23"/>
        <v>5372.4</v>
      </c>
    </row>
    <row r="282" spans="1:15">
      <c r="A282" s="17" t="s">
        <v>350</v>
      </c>
      <c r="B282" s="7" t="s">
        <v>58</v>
      </c>
      <c r="C282" s="7" t="s">
        <v>24</v>
      </c>
      <c r="D282" s="6" t="s">
        <v>59</v>
      </c>
      <c r="E282" s="24" t="s">
        <v>379</v>
      </c>
      <c r="F282" s="7" t="s">
        <v>22</v>
      </c>
      <c r="G282" s="5">
        <v>0</v>
      </c>
      <c r="H282" s="5"/>
      <c r="I282" s="5"/>
      <c r="J282" s="5">
        <f t="shared" si="20"/>
        <v>0</v>
      </c>
      <c r="K282" s="8">
        <v>20</v>
      </c>
      <c r="L282" s="8">
        <f t="shared" si="24"/>
        <v>0</v>
      </c>
      <c r="M282" s="8">
        <f t="shared" si="21"/>
        <v>0</v>
      </c>
      <c r="N282" s="8">
        <f t="shared" si="22"/>
        <v>0</v>
      </c>
      <c r="O282" s="8">
        <f t="shared" si="23"/>
        <v>0</v>
      </c>
    </row>
    <row r="283" spans="1:15">
      <c r="A283" s="17" t="s">
        <v>350</v>
      </c>
      <c r="B283" s="7" t="s">
        <v>35</v>
      </c>
      <c r="C283" s="7" t="s">
        <v>36</v>
      </c>
      <c r="D283" s="6" t="s">
        <v>37</v>
      </c>
      <c r="E283" s="24" t="s">
        <v>380</v>
      </c>
      <c r="F283" s="7" t="s">
        <v>27</v>
      </c>
      <c r="G283" s="5">
        <v>9</v>
      </c>
      <c r="H283" s="5"/>
      <c r="I283" s="5">
        <f>1+3</f>
        <v>4</v>
      </c>
      <c r="J283" s="16">
        <f t="shared" si="20"/>
        <v>5</v>
      </c>
      <c r="K283" s="8">
        <v>89</v>
      </c>
      <c r="L283" s="8">
        <f t="shared" si="24"/>
        <v>801</v>
      </c>
      <c r="M283" s="8">
        <f t="shared" si="21"/>
        <v>0</v>
      </c>
      <c r="N283" s="8">
        <f t="shared" si="22"/>
        <v>356</v>
      </c>
      <c r="O283" s="8">
        <f t="shared" si="23"/>
        <v>445</v>
      </c>
    </row>
    <row r="284" spans="1:15">
      <c r="A284" s="17" t="s">
        <v>350</v>
      </c>
      <c r="B284" s="7" t="s">
        <v>35</v>
      </c>
      <c r="C284" s="7" t="s">
        <v>36</v>
      </c>
      <c r="D284" s="6" t="s">
        <v>37</v>
      </c>
      <c r="E284" s="24" t="s">
        <v>381</v>
      </c>
      <c r="F284" s="7" t="s">
        <v>27</v>
      </c>
      <c r="G284" s="5">
        <v>26</v>
      </c>
      <c r="H284" s="5"/>
      <c r="I284" s="5">
        <f>2+1+2+1+1+11+4</f>
        <v>22</v>
      </c>
      <c r="J284" s="16">
        <f t="shared" si="20"/>
        <v>4</v>
      </c>
      <c r="K284" s="8">
        <v>77</v>
      </c>
      <c r="L284" s="8">
        <f t="shared" si="24"/>
        <v>2002</v>
      </c>
      <c r="M284" s="8">
        <f t="shared" si="21"/>
        <v>0</v>
      </c>
      <c r="N284" s="8">
        <f t="shared" si="22"/>
        <v>1694</v>
      </c>
      <c r="O284" s="8">
        <f t="shared" si="23"/>
        <v>308</v>
      </c>
    </row>
    <row r="285" spans="1:15">
      <c r="A285" s="17" t="s">
        <v>350</v>
      </c>
      <c r="B285" s="7" t="s">
        <v>74</v>
      </c>
      <c r="C285" s="7" t="s">
        <v>24</v>
      </c>
      <c r="D285" s="6" t="s">
        <v>84</v>
      </c>
      <c r="E285" s="24" t="s">
        <v>382</v>
      </c>
      <c r="F285" s="7" t="s">
        <v>87</v>
      </c>
      <c r="G285" s="5">
        <v>0</v>
      </c>
      <c r="H285" s="5"/>
      <c r="I285" s="5"/>
      <c r="J285" s="16">
        <f t="shared" si="20"/>
        <v>0</v>
      </c>
      <c r="K285" s="8">
        <v>195</v>
      </c>
      <c r="L285" s="8">
        <f t="shared" si="24"/>
        <v>0</v>
      </c>
      <c r="M285" s="8">
        <f t="shared" si="21"/>
        <v>0</v>
      </c>
      <c r="N285" s="8">
        <f t="shared" si="22"/>
        <v>0</v>
      </c>
      <c r="O285" s="8">
        <f t="shared" si="23"/>
        <v>0</v>
      </c>
    </row>
    <row r="286" spans="1:15">
      <c r="A286" s="17" t="s">
        <v>350</v>
      </c>
      <c r="B286" s="7" t="s">
        <v>383</v>
      </c>
      <c r="C286" s="7" t="s">
        <v>36</v>
      </c>
      <c r="D286" s="6" t="s">
        <v>37</v>
      </c>
      <c r="E286" s="24" t="s">
        <v>384</v>
      </c>
      <c r="F286" s="7" t="s">
        <v>27</v>
      </c>
      <c r="G286" s="5">
        <v>30</v>
      </c>
      <c r="H286" s="5"/>
      <c r="I286" s="5">
        <v>30</v>
      </c>
      <c r="J286" s="5">
        <f t="shared" si="20"/>
        <v>0</v>
      </c>
      <c r="K286" s="8">
        <v>471</v>
      </c>
      <c r="L286" s="8">
        <f t="shared" si="24"/>
        <v>14130</v>
      </c>
      <c r="M286" s="8">
        <f t="shared" si="21"/>
        <v>0</v>
      </c>
      <c r="N286" s="8">
        <f t="shared" si="22"/>
        <v>14130</v>
      </c>
      <c r="O286" s="8">
        <f t="shared" si="23"/>
        <v>0</v>
      </c>
    </row>
    <row r="287" spans="1:15">
      <c r="A287" s="17" t="s">
        <v>350</v>
      </c>
      <c r="B287" s="7" t="s">
        <v>74</v>
      </c>
      <c r="C287" s="7" t="s">
        <v>24</v>
      </c>
      <c r="D287" s="6" t="s">
        <v>84</v>
      </c>
      <c r="E287" s="24" t="s">
        <v>385</v>
      </c>
      <c r="F287" s="7" t="s">
        <v>27</v>
      </c>
      <c r="G287" s="5">
        <v>0</v>
      </c>
      <c r="H287" s="5"/>
      <c r="I287" s="5"/>
      <c r="J287" s="16">
        <f t="shared" si="20"/>
        <v>0</v>
      </c>
      <c r="K287" s="8">
        <v>160</v>
      </c>
      <c r="L287" s="8">
        <f t="shared" si="24"/>
        <v>0</v>
      </c>
      <c r="M287" s="8">
        <f t="shared" si="21"/>
        <v>0</v>
      </c>
      <c r="N287" s="8">
        <f t="shared" si="22"/>
        <v>0</v>
      </c>
      <c r="O287" s="8">
        <f t="shared" si="23"/>
        <v>0</v>
      </c>
    </row>
    <row r="288" spans="1:15">
      <c r="A288" s="17" t="s">
        <v>350</v>
      </c>
      <c r="B288" s="7" t="s">
        <v>74</v>
      </c>
      <c r="C288" s="7" t="s">
        <v>24</v>
      </c>
      <c r="D288" s="6" t="s">
        <v>84</v>
      </c>
      <c r="E288" s="24" t="s">
        <v>386</v>
      </c>
      <c r="F288" s="7" t="s">
        <v>27</v>
      </c>
      <c r="G288" s="5">
        <v>24</v>
      </c>
      <c r="H288" s="5"/>
      <c r="I288" s="5">
        <f>1+1</f>
        <v>2</v>
      </c>
      <c r="J288" s="16">
        <f t="shared" si="20"/>
        <v>22</v>
      </c>
      <c r="K288" s="8">
        <v>108</v>
      </c>
      <c r="L288" s="8">
        <f t="shared" si="24"/>
        <v>2592</v>
      </c>
      <c r="M288" s="8">
        <f t="shared" si="21"/>
        <v>0</v>
      </c>
      <c r="N288" s="8">
        <f t="shared" si="22"/>
        <v>216</v>
      </c>
      <c r="O288" s="8">
        <f t="shared" si="23"/>
        <v>2376</v>
      </c>
    </row>
    <row r="289" spans="1:15">
      <c r="A289" s="17" t="s">
        <v>350</v>
      </c>
      <c r="B289" s="7" t="s">
        <v>23</v>
      </c>
      <c r="C289" s="7" t="s">
        <v>24</v>
      </c>
      <c r="D289" s="6" t="s">
        <v>25</v>
      </c>
      <c r="E289" s="24" t="s">
        <v>387</v>
      </c>
      <c r="F289" s="7" t="s">
        <v>22</v>
      </c>
      <c r="G289" s="5">
        <v>51</v>
      </c>
      <c r="H289" s="5"/>
      <c r="I289" s="5"/>
      <c r="J289" s="5">
        <f t="shared" si="20"/>
        <v>51</v>
      </c>
      <c r="K289" s="8">
        <v>392</v>
      </c>
      <c r="L289" s="8">
        <f t="shared" si="24"/>
        <v>19992</v>
      </c>
      <c r="M289" s="8">
        <f t="shared" si="21"/>
        <v>0</v>
      </c>
      <c r="N289" s="8">
        <f t="shared" si="22"/>
        <v>0</v>
      </c>
      <c r="O289" s="8">
        <f t="shared" si="23"/>
        <v>19992</v>
      </c>
    </row>
    <row r="290" spans="1:15">
      <c r="A290" s="17" t="s">
        <v>350</v>
      </c>
      <c r="B290" s="7" t="s">
        <v>54</v>
      </c>
      <c r="C290" s="7" t="s">
        <v>24</v>
      </c>
      <c r="D290" s="6" t="s">
        <v>55</v>
      </c>
      <c r="E290" s="24" t="s">
        <v>388</v>
      </c>
      <c r="F290" s="7" t="s">
        <v>27</v>
      </c>
      <c r="G290" s="5">
        <v>89</v>
      </c>
      <c r="H290" s="5"/>
      <c r="I290" s="5"/>
      <c r="J290" s="16">
        <f t="shared" si="20"/>
        <v>89</v>
      </c>
      <c r="K290" s="8">
        <v>99</v>
      </c>
      <c r="L290" s="8">
        <f t="shared" si="24"/>
        <v>8811</v>
      </c>
      <c r="M290" s="8">
        <f t="shared" si="21"/>
        <v>0</v>
      </c>
      <c r="N290" s="8">
        <f t="shared" si="22"/>
        <v>0</v>
      </c>
      <c r="O290" s="8">
        <f t="shared" si="23"/>
        <v>8811</v>
      </c>
    </row>
    <row r="291" spans="1:15">
      <c r="A291" s="17" t="s">
        <v>350</v>
      </c>
      <c r="B291" s="19" t="s">
        <v>18</v>
      </c>
      <c r="C291" s="19" t="s">
        <v>19</v>
      </c>
      <c r="D291" s="6" t="s">
        <v>20</v>
      </c>
      <c r="E291" s="24" t="s">
        <v>389</v>
      </c>
      <c r="F291" s="7" t="s">
        <v>22</v>
      </c>
      <c r="G291" s="5">
        <v>0</v>
      </c>
      <c r="H291" s="5">
        <v>4</v>
      </c>
      <c r="I291" s="5">
        <v>4</v>
      </c>
      <c r="J291" s="5">
        <f t="shared" si="20"/>
        <v>0</v>
      </c>
      <c r="K291" s="8">
        <v>50</v>
      </c>
      <c r="L291" s="8">
        <f t="shared" si="24"/>
        <v>0</v>
      </c>
      <c r="M291" s="8">
        <f t="shared" si="21"/>
        <v>200</v>
      </c>
      <c r="N291" s="8">
        <f t="shared" si="22"/>
        <v>200</v>
      </c>
      <c r="O291" s="8">
        <f t="shared" si="23"/>
        <v>0</v>
      </c>
    </row>
    <row r="292" spans="1:15">
      <c r="A292" s="17" t="s">
        <v>350</v>
      </c>
      <c r="B292" s="7" t="s">
        <v>35</v>
      </c>
      <c r="C292" s="7" t="s">
        <v>36</v>
      </c>
      <c r="D292" s="6" t="s">
        <v>37</v>
      </c>
      <c r="E292" s="24" t="s">
        <v>390</v>
      </c>
      <c r="F292" s="7"/>
      <c r="G292" s="5">
        <v>0</v>
      </c>
      <c r="H292" s="5"/>
      <c r="I292" s="5"/>
      <c r="J292" s="16">
        <f t="shared" si="20"/>
        <v>0</v>
      </c>
      <c r="K292" s="8"/>
      <c r="L292" s="8">
        <f t="shared" si="24"/>
        <v>0</v>
      </c>
      <c r="M292" s="8">
        <f t="shared" si="21"/>
        <v>0</v>
      </c>
      <c r="N292" s="8">
        <f t="shared" si="22"/>
        <v>0</v>
      </c>
      <c r="O292" s="8">
        <f t="shared" si="23"/>
        <v>0</v>
      </c>
    </row>
    <row r="293" spans="1:15">
      <c r="A293" s="17" t="s">
        <v>350</v>
      </c>
      <c r="B293" s="19" t="s">
        <v>391</v>
      </c>
      <c r="C293" s="19" t="s">
        <v>24</v>
      </c>
      <c r="D293" s="6" t="s">
        <v>129</v>
      </c>
      <c r="E293" s="24" t="s">
        <v>392</v>
      </c>
      <c r="F293" s="7" t="s">
        <v>22</v>
      </c>
      <c r="G293" s="5">
        <v>0</v>
      </c>
      <c r="H293" s="5"/>
      <c r="I293" s="5"/>
      <c r="J293" s="5">
        <f t="shared" si="20"/>
        <v>0</v>
      </c>
      <c r="K293" s="8">
        <v>10627</v>
      </c>
      <c r="L293" s="8">
        <f t="shared" si="24"/>
        <v>0</v>
      </c>
      <c r="M293" s="8">
        <f t="shared" si="21"/>
        <v>0</v>
      </c>
      <c r="N293" s="8">
        <f t="shared" si="22"/>
        <v>0</v>
      </c>
      <c r="O293" s="8">
        <f t="shared" si="23"/>
        <v>0</v>
      </c>
    </row>
    <row r="294" spans="1:15">
      <c r="A294" s="17" t="s">
        <v>350</v>
      </c>
      <c r="B294" s="19" t="s">
        <v>128</v>
      </c>
      <c r="C294" s="19" t="s">
        <v>24</v>
      </c>
      <c r="D294" s="6" t="s">
        <v>129</v>
      </c>
      <c r="E294" s="24" t="s">
        <v>393</v>
      </c>
      <c r="F294" s="7" t="s">
        <v>27</v>
      </c>
      <c r="G294" s="5">
        <v>0</v>
      </c>
      <c r="H294" s="5"/>
      <c r="I294" s="5"/>
      <c r="J294" s="5">
        <f t="shared" si="20"/>
        <v>0</v>
      </c>
      <c r="K294" s="8">
        <v>23442.799999999999</v>
      </c>
      <c r="L294" s="8">
        <f t="shared" si="24"/>
        <v>0</v>
      </c>
      <c r="M294" s="8">
        <f t="shared" si="21"/>
        <v>0</v>
      </c>
      <c r="N294" s="8">
        <f t="shared" si="22"/>
        <v>0</v>
      </c>
      <c r="O294" s="8">
        <f t="shared" si="23"/>
        <v>0</v>
      </c>
    </row>
    <row r="295" spans="1:15">
      <c r="A295" s="17" t="s">
        <v>350</v>
      </c>
      <c r="B295" s="19" t="s">
        <v>128</v>
      </c>
      <c r="C295" s="19" t="s">
        <v>24</v>
      </c>
      <c r="D295" s="6" t="s">
        <v>129</v>
      </c>
      <c r="E295" s="24" t="s">
        <v>394</v>
      </c>
      <c r="F295" s="7" t="s">
        <v>22</v>
      </c>
      <c r="G295" s="5">
        <v>0</v>
      </c>
      <c r="H295" s="5"/>
      <c r="I295" s="5"/>
      <c r="J295" s="5">
        <f t="shared" si="20"/>
        <v>0</v>
      </c>
      <c r="K295" s="8">
        <v>32365</v>
      </c>
      <c r="L295" s="8">
        <f t="shared" si="24"/>
        <v>0</v>
      </c>
      <c r="M295" s="8">
        <f t="shared" si="21"/>
        <v>0</v>
      </c>
      <c r="N295" s="8">
        <f t="shared" si="22"/>
        <v>0</v>
      </c>
      <c r="O295" s="8">
        <f t="shared" si="23"/>
        <v>0</v>
      </c>
    </row>
    <row r="296" spans="1:15">
      <c r="A296" s="17" t="s">
        <v>350</v>
      </c>
      <c r="B296" s="19" t="s">
        <v>128</v>
      </c>
      <c r="C296" s="19" t="s">
        <v>24</v>
      </c>
      <c r="D296" s="6" t="s">
        <v>129</v>
      </c>
      <c r="E296" s="24" t="s">
        <v>395</v>
      </c>
      <c r="F296" s="7" t="s">
        <v>22</v>
      </c>
      <c r="G296" s="5">
        <v>0</v>
      </c>
      <c r="H296" s="5"/>
      <c r="I296" s="5"/>
      <c r="J296" s="5">
        <f t="shared" si="20"/>
        <v>0</v>
      </c>
      <c r="K296" s="8">
        <v>32365</v>
      </c>
      <c r="L296" s="8">
        <f t="shared" si="24"/>
        <v>0</v>
      </c>
      <c r="M296" s="8">
        <f t="shared" si="21"/>
        <v>0</v>
      </c>
      <c r="N296" s="8">
        <f t="shared" si="22"/>
        <v>0</v>
      </c>
      <c r="O296" s="8">
        <f t="shared" si="23"/>
        <v>0</v>
      </c>
    </row>
    <row r="297" spans="1:15">
      <c r="A297" s="17" t="s">
        <v>350</v>
      </c>
      <c r="B297" s="19" t="s">
        <v>128</v>
      </c>
      <c r="C297" s="19" t="s">
        <v>24</v>
      </c>
      <c r="D297" s="6" t="s">
        <v>129</v>
      </c>
      <c r="E297" s="24" t="s">
        <v>396</v>
      </c>
      <c r="F297" s="7" t="s">
        <v>22</v>
      </c>
      <c r="G297" s="5">
        <v>5</v>
      </c>
      <c r="H297" s="5"/>
      <c r="I297" s="5"/>
      <c r="J297" s="5">
        <f t="shared" si="20"/>
        <v>5</v>
      </c>
      <c r="K297" s="8">
        <v>435</v>
      </c>
      <c r="L297" s="8">
        <f t="shared" si="24"/>
        <v>2175</v>
      </c>
      <c r="M297" s="8">
        <f t="shared" si="21"/>
        <v>0</v>
      </c>
      <c r="N297" s="8">
        <f t="shared" si="22"/>
        <v>0</v>
      </c>
      <c r="O297" s="8">
        <f t="shared" si="23"/>
        <v>2175</v>
      </c>
    </row>
    <row r="298" spans="1:15">
      <c r="A298" s="17" t="s">
        <v>350</v>
      </c>
      <c r="B298" s="7" t="s">
        <v>69</v>
      </c>
      <c r="C298" s="7"/>
      <c r="D298" s="6" t="s">
        <v>70</v>
      </c>
      <c r="E298" s="24" t="s">
        <v>397</v>
      </c>
      <c r="F298" s="7" t="s">
        <v>22</v>
      </c>
      <c r="G298" s="5">
        <v>1</v>
      </c>
      <c r="H298" s="5"/>
      <c r="I298" s="5">
        <v>1</v>
      </c>
      <c r="J298" s="5">
        <f t="shared" si="20"/>
        <v>0</v>
      </c>
      <c r="K298" s="8">
        <v>276</v>
      </c>
      <c r="L298" s="8">
        <f t="shared" si="24"/>
        <v>276</v>
      </c>
      <c r="M298" s="8">
        <f t="shared" si="21"/>
        <v>0</v>
      </c>
      <c r="N298" s="8">
        <f t="shared" si="22"/>
        <v>276</v>
      </c>
      <c r="O298" s="8">
        <f t="shared" si="23"/>
        <v>0</v>
      </c>
    </row>
    <row r="299" spans="1:15">
      <c r="A299" s="17" t="s">
        <v>350</v>
      </c>
      <c r="B299" s="7" t="s">
        <v>69</v>
      </c>
      <c r="C299" s="7"/>
      <c r="D299" s="6" t="s">
        <v>70</v>
      </c>
      <c r="E299" s="24" t="s">
        <v>398</v>
      </c>
      <c r="F299" s="7" t="s">
        <v>22</v>
      </c>
      <c r="G299" s="5">
        <v>3</v>
      </c>
      <c r="H299" s="5"/>
      <c r="I299" s="5">
        <v>3</v>
      </c>
      <c r="J299" s="5">
        <f t="shared" si="20"/>
        <v>0</v>
      </c>
      <c r="K299" s="8">
        <v>681</v>
      </c>
      <c r="L299" s="8">
        <f t="shared" si="24"/>
        <v>2043</v>
      </c>
      <c r="M299" s="8">
        <f t="shared" si="21"/>
        <v>0</v>
      </c>
      <c r="N299" s="8">
        <f t="shared" si="22"/>
        <v>2043</v>
      </c>
      <c r="O299" s="8">
        <f t="shared" si="23"/>
        <v>0</v>
      </c>
    </row>
    <row r="300" spans="1:15">
      <c r="A300" s="17" t="s">
        <v>350</v>
      </c>
      <c r="B300" s="7" t="s">
        <v>69</v>
      </c>
      <c r="C300" s="7"/>
      <c r="D300" s="6" t="s">
        <v>70</v>
      </c>
      <c r="E300" s="24" t="s">
        <v>399</v>
      </c>
      <c r="F300" s="7" t="s">
        <v>27</v>
      </c>
      <c r="G300" s="5">
        <v>0</v>
      </c>
      <c r="H300" s="5"/>
      <c r="I300" s="5"/>
      <c r="J300" s="16">
        <f t="shared" si="20"/>
        <v>0</v>
      </c>
      <c r="K300" s="8">
        <v>325</v>
      </c>
      <c r="L300" s="8">
        <f t="shared" si="24"/>
        <v>0</v>
      </c>
      <c r="M300" s="8">
        <f t="shared" si="21"/>
        <v>0</v>
      </c>
      <c r="N300" s="8">
        <f t="shared" si="22"/>
        <v>0</v>
      </c>
      <c r="O300" s="8">
        <f t="shared" si="23"/>
        <v>0</v>
      </c>
    </row>
    <row r="301" spans="1:15">
      <c r="A301" s="17" t="s">
        <v>350</v>
      </c>
      <c r="B301" s="19" t="s">
        <v>29</v>
      </c>
      <c r="C301" s="19" t="s">
        <v>24</v>
      </c>
      <c r="D301" s="6" t="s">
        <v>129</v>
      </c>
      <c r="E301" s="24" t="s">
        <v>400</v>
      </c>
      <c r="F301" s="7" t="s">
        <v>27</v>
      </c>
      <c r="G301" s="5">
        <v>125</v>
      </c>
      <c r="H301" s="5"/>
      <c r="I301" s="5"/>
      <c r="J301" s="5">
        <f t="shared" si="20"/>
        <v>125</v>
      </c>
      <c r="K301" s="8">
        <v>500</v>
      </c>
      <c r="L301" s="8">
        <f t="shared" si="24"/>
        <v>62500</v>
      </c>
      <c r="M301" s="8">
        <f t="shared" si="21"/>
        <v>0</v>
      </c>
      <c r="N301" s="8">
        <f t="shared" si="22"/>
        <v>0</v>
      </c>
      <c r="O301" s="8">
        <f t="shared" si="23"/>
        <v>62500</v>
      </c>
    </row>
    <row r="302" spans="1:15">
      <c r="A302" s="17" t="s">
        <v>350</v>
      </c>
      <c r="B302" s="19" t="s">
        <v>18</v>
      </c>
      <c r="C302" s="19" t="s">
        <v>19</v>
      </c>
      <c r="D302" s="6" t="s">
        <v>20</v>
      </c>
      <c r="E302" s="24" t="s">
        <v>401</v>
      </c>
      <c r="F302" s="7" t="s">
        <v>22</v>
      </c>
      <c r="G302" s="5">
        <v>0</v>
      </c>
      <c r="H302" s="5">
        <v>2</v>
      </c>
      <c r="I302" s="5">
        <v>2</v>
      </c>
      <c r="J302" s="5">
        <f t="shared" si="20"/>
        <v>0</v>
      </c>
      <c r="K302" s="8">
        <v>2250</v>
      </c>
      <c r="L302" s="8">
        <f t="shared" si="24"/>
        <v>0</v>
      </c>
      <c r="M302" s="8">
        <f t="shared" si="21"/>
        <v>4500</v>
      </c>
      <c r="N302" s="8">
        <f t="shared" si="22"/>
        <v>4500</v>
      </c>
      <c r="O302" s="8">
        <f t="shared" si="23"/>
        <v>0</v>
      </c>
    </row>
    <row r="303" spans="1:15">
      <c r="A303" s="17" t="s">
        <v>350</v>
      </c>
      <c r="B303" s="19" t="s">
        <v>29</v>
      </c>
      <c r="C303" s="19" t="s">
        <v>24</v>
      </c>
      <c r="D303" s="6" t="s">
        <v>129</v>
      </c>
      <c r="E303" s="24" t="s">
        <v>402</v>
      </c>
      <c r="F303" s="7" t="s">
        <v>27</v>
      </c>
      <c r="G303" s="5">
        <v>0</v>
      </c>
      <c r="H303" s="5"/>
      <c r="I303" s="5"/>
      <c r="J303" s="5">
        <f t="shared" si="20"/>
        <v>0</v>
      </c>
      <c r="K303" s="8">
        <v>34.119999999999997</v>
      </c>
      <c r="L303" s="8">
        <f t="shared" si="24"/>
        <v>0</v>
      </c>
      <c r="M303" s="8">
        <f t="shared" si="21"/>
        <v>0</v>
      </c>
      <c r="N303" s="8">
        <f t="shared" si="22"/>
        <v>0</v>
      </c>
      <c r="O303" s="8">
        <f t="shared" si="23"/>
        <v>0</v>
      </c>
    </row>
    <row r="304" spans="1:15">
      <c r="A304" s="17" t="s">
        <v>350</v>
      </c>
      <c r="B304" s="7" t="s">
        <v>58</v>
      </c>
      <c r="C304" s="7" t="s">
        <v>24</v>
      </c>
      <c r="D304" s="6" t="s">
        <v>403</v>
      </c>
      <c r="E304" s="24" t="s">
        <v>404</v>
      </c>
      <c r="F304" s="7" t="s">
        <v>22</v>
      </c>
      <c r="G304" s="5">
        <v>5</v>
      </c>
      <c r="H304" s="5">
        <v>0</v>
      </c>
      <c r="I304" s="5">
        <v>3</v>
      </c>
      <c r="J304" s="16">
        <f t="shared" si="20"/>
        <v>2</v>
      </c>
      <c r="K304" s="8">
        <v>879.57</v>
      </c>
      <c r="L304" s="8">
        <f t="shared" si="24"/>
        <v>4397.8500000000004</v>
      </c>
      <c r="M304" s="8">
        <f t="shared" si="21"/>
        <v>0</v>
      </c>
      <c r="N304" s="8">
        <f t="shared" si="22"/>
        <v>2638.71</v>
      </c>
      <c r="O304" s="8">
        <f t="shared" si="23"/>
        <v>1759.1400000000003</v>
      </c>
    </row>
    <row r="305" spans="1:15">
      <c r="A305" s="17" t="s">
        <v>350</v>
      </c>
      <c r="B305" s="7" t="s">
        <v>74</v>
      </c>
      <c r="C305" s="7" t="s">
        <v>24</v>
      </c>
      <c r="D305" s="6" t="s">
        <v>84</v>
      </c>
      <c r="E305" s="24" t="s">
        <v>405</v>
      </c>
      <c r="F305" s="7" t="s">
        <v>27</v>
      </c>
      <c r="G305" s="5">
        <v>5</v>
      </c>
      <c r="H305" s="5"/>
      <c r="I305" s="5">
        <f>1+1</f>
        <v>2</v>
      </c>
      <c r="J305" s="16">
        <f t="shared" si="20"/>
        <v>3</v>
      </c>
      <c r="K305" s="8">
        <v>25</v>
      </c>
      <c r="L305" s="8">
        <f t="shared" si="24"/>
        <v>125</v>
      </c>
      <c r="M305" s="8">
        <f t="shared" si="21"/>
        <v>0</v>
      </c>
      <c r="N305" s="8">
        <f t="shared" si="22"/>
        <v>50</v>
      </c>
      <c r="O305" s="8">
        <f t="shared" si="23"/>
        <v>75</v>
      </c>
    </row>
    <row r="306" spans="1:15">
      <c r="A306" s="17" t="s">
        <v>350</v>
      </c>
      <c r="B306" s="7" t="s">
        <v>74</v>
      </c>
      <c r="C306" s="7" t="s">
        <v>24</v>
      </c>
      <c r="D306" s="6" t="s">
        <v>84</v>
      </c>
      <c r="E306" s="24" t="s">
        <v>406</v>
      </c>
      <c r="F306" s="7" t="s">
        <v>22</v>
      </c>
      <c r="G306" s="5">
        <v>648</v>
      </c>
      <c r="H306" s="5">
        <v>100</v>
      </c>
      <c r="I306" s="5"/>
      <c r="J306" s="5">
        <f t="shared" si="20"/>
        <v>748</v>
      </c>
      <c r="K306" s="8">
        <v>11.3</v>
      </c>
      <c r="L306" s="8">
        <f t="shared" si="24"/>
        <v>7322.4000000000005</v>
      </c>
      <c r="M306" s="8">
        <f t="shared" si="21"/>
        <v>1130</v>
      </c>
      <c r="N306" s="8">
        <f t="shared" si="22"/>
        <v>0</v>
      </c>
      <c r="O306" s="8">
        <f t="shared" si="23"/>
        <v>8452.4000000000015</v>
      </c>
    </row>
    <row r="307" spans="1:15">
      <c r="A307" s="17" t="s">
        <v>350</v>
      </c>
      <c r="B307" s="7" t="s">
        <v>74</v>
      </c>
      <c r="C307" s="7" t="s">
        <v>24</v>
      </c>
      <c r="D307" s="6" t="s">
        <v>84</v>
      </c>
      <c r="E307" s="24" t="s">
        <v>407</v>
      </c>
      <c r="F307" s="7" t="s">
        <v>27</v>
      </c>
      <c r="G307" s="5">
        <v>18</v>
      </c>
      <c r="H307" s="5"/>
      <c r="I307" s="5"/>
      <c r="J307" s="16">
        <f t="shared" si="20"/>
        <v>18</v>
      </c>
      <c r="K307" s="8">
        <v>185</v>
      </c>
      <c r="L307" s="8">
        <f t="shared" si="24"/>
        <v>3330</v>
      </c>
      <c r="M307" s="8">
        <f t="shared" si="21"/>
        <v>0</v>
      </c>
      <c r="N307" s="8">
        <f t="shared" si="22"/>
        <v>0</v>
      </c>
      <c r="O307" s="8">
        <f t="shared" si="23"/>
        <v>3330</v>
      </c>
    </row>
    <row r="308" spans="1:15">
      <c r="A308" s="17" t="s">
        <v>350</v>
      </c>
      <c r="B308" s="7" t="s">
        <v>104</v>
      </c>
      <c r="C308" s="7" t="s">
        <v>24</v>
      </c>
      <c r="D308" s="6" t="s">
        <v>105</v>
      </c>
      <c r="E308" s="24" t="s">
        <v>408</v>
      </c>
      <c r="F308" s="7" t="s">
        <v>27</v>
      </c>
      <c r="G308" s="5">
        <v>112</v>
      </c>
      <c r="H308" s="5">
        <v>229</v>
      </c>
      <c r="I308" s="5">
        <f>6+2+3+1</f>
        <v>12</v>
      </c>
      <c r="J308" s="5">
        <f t="shared" si="20"/>
        <v>329</v>
      </c>
      <c r="K308" s="8">
        <v>32</v>
      </c>
      <c r="L308" s="8">
        <f t="shared" si="24"/>
        <v>3584</v>
      </c>
      <c r="M308" s="8">
        <f t="shared" si="21"/>
        <v>7328</v>
      </c>
      <c r="N308" s="8">
        <f t="shared" si="22"/>
        <v>384</v>
      </c>
      <c r="O308" s="8">
        <f t="shared" si="23"/>
        <v>10528</v>
      </c>
    </row>
    <row r="309" spans="1:15">
      <c r="A309" s="17" t="s">
        <v>350</v>
      </c>
      <c r="B309" s="7" t="s">
        <v>104</v>
      </c>
      <c r="C309" s="7" t="s">
        <v>24</v>
      </c>
      <c r="D309" s="6" t="s">
        <v>105</v>
      </c>
      <c r="E309" s="24" t="s">
        <v>409</v>
      </c>
      <c r="F309" s="7" t="s">
        <v>22</v>
      </c>
      <c r="G309" s="5">
        <v>0</v>
      </c>
      <c r="H309" s="5"/>
      <c r="I309" s="5"/>
      <c r="J309" s="5">
        <f t="shared" si="20"/>
        <v>0</v>
      </c>
      <c r="K309" s="8">
        <v>16.8</v>
      </c>
      <c r="L309" s="8">
        <f t="shared" si="24"/>
        <v>0</v>
      </c>
      <c r="M309" s="8">
        <f t="shared" si="21"/>
        <v>0</v>
      </c>
      <c r="N309" s="8">
        <f t="shared" si="22"/>
        <v>0</v>
      </c>
      <c r="O309" s="8">
        <f t="shared" si="23"/>
        <v>0</v>
      </c>
    </row>
    <row r="310" spans="1:15">
      <c r="A310" s="17" t="s">
        <v>350</v>
      </c>
      <c r="B310" s="7" t="s">
        <v>104</v>
      </c>
      <c r="C310" s="7" t="s">
        <v>24</v>
      </c>
      <c r="D310" s="6" t="s">
        <v>105</v>
      </c>
      <c r="E310" s="24" t="s">
        <v>410</v>
      </c>
      <c r="F310" s="7" t="s">
        <v>22</v>
      </c>
      <c r="G310" s="5">
        <v>410</v>
      </c>
      <c r="H310" s="5"/>
      <c r="I310" s="5">
        <f>5+4+2+2+5+2+4+5+15+6+3+4+6+2+7</f>
        <v>72</v>
      </c>
      <c r="J310" s="5">
        <f t="shared" si="20"/>
        <v>338</v>
      </c>
      <c r="K310" s="8">
        <v>28.8</v>
      </c>
      <c r="L310" s="8">
        <f t="shared" si="24"/>
        <v>11808</v>
      </c>
      <c r="M310" s="8">
        <f t="shared" si="21"/>
        <v>0</v>
      </c>
      <c r="N310" s="8">
        <f t="shared" si="22"/>
        <v>2073.6</v>
      </c>
      <c r="O310" s="8">
        <f t="shared" si="23"/>
        <v>9734.4</v>
      </c>
    </row>
    <row r="311" spans="1:15">
      <c r="A311" s="17" t="s">
        <v>350</v>
      </c>
      <c r="B311" s="7" t="s">
        <v>104</v>
      </c>
      <c r="C311" s="7" t="s">
        <v>24</v>
      </c>
      <c r="D311" s="6" t="s">
        <v>105</v>
      </c>
      <c r="E311" s="24" t="s">
        <v>411</v>
      </c>
      <c r="F311" s="7" t="s">
        <v>22</v>
      </c>
      <c r="G311" s="5">
        <v>0</v>
      </c>
      <c r="H311" s="5"/>
      <c r="I311" s="5"/>
      <c r="J311" s="5">
        <f t="shared" si="20"/>
        <v>0</v>
      </c>
      <c r="K311" s="8">
        <v>80.5</v>
      </c>
      <c r="L311" s="8">
        <f t="shared" si="24"/>
        <v>0</v>
      </c>
      <c r="M311" s="8">
        <f t="shared" si="21"/>
        <v>0</v>
      </c>
      <c r="N311" s="8">
        <f t="shared" si="22"/>
        <v>0</v>
      </c>
      <c r="O311" s="8">
        <f t="shared" si="23"/>
        <v>0</v>
      </c>
    </row>
    <row r="312" spans="1:15">
      <c r="A312" s="17" t="s">
        <v>350</v>
      </c>
      <c r="B312" s="18"/>
      <c r="C312" s="18"/>
      <c r="D312" s="6" t="s">
        <v>328</v>
      </c>
      <c r="E312" s="24" t="s">
        <v>412</v>
      </c>
      <c r="F312" s="7" t="s">
        <v>61</v>
      </c>
      <c r="G312" s="5">
        <v>2</v>
      </c>
      <c r="H312" s="5"/>
      <c r="I312" s="5"/>
      <c r="J312" s="5">
        <f t="shared" si="20"/>
        <v>2</v>
      </c>
      <c r="K312" s="8"/>
      <c r="L312" s="8">
        <f t="shared" si="24"/>
        <v>0</v>
      </c>
      <c r="M312" s="8">
        <f t="shared" si="21"/>
        <v>0</v>
      </c>
      <c r="N312" s="8">
        <f t="shared" si="22"/>
        <v>0</v>
      </c>
      <c r="O312" s="8">
        <f t="shared" si="23"/>
        <v>0</v>
      </c>
    </row>
    <row r="313" spans="1:15">
      <c r="A313" s="17" t="s">
        <v>350</v>
      </c>
      <c r="B313" s="7" t="s">
        <v>74</v>
      </c>
      <c r="C313" s="7" t="s">
        <v>24</v>
      </c>
      <c r="D313" s="6" t="s">
        <v>84</v>
      </c>
      <c r="E313" s="24" t="s">
        <v>413</v>
      </c>
      <c r="F313" s="7" t="s">
        <v>261</v>
      </c>
      <c r="G313" s="5">
        <v>0</v>
      </c>
      <c r="H313" s="5"/>
      <c r="I313" s="5"/>
      <c r="J313" s="16">
        <f t="shared" si="20"/>
        <v>0</v>
      </c>
      <c r="K313" s="8">
        <v>149</v>
      </c>
      <c r="L313" s="8">
        <f t="shared" si="24"/>
        <v>0</v>
      </c>
      <c r="M313" s="8">
        <f t="shared" si="21"/>
        <v>0</v>
      </c>
      <c r="N313" s="8">
        <f t="shared" si="22"/>
        <v>0</v>
      </c>
      <c r="O313" s="8">
        <f t="shared" si="23"/>
        <v>0</v>
      </c>
    </row>
    <row r="314" spans="1:15">
      <c r="A314" s="17" t="s">
        <v>350</v>
      </c>
      <c r="B314" s="19" t="s">
        <v>391</v>
      </c>
      <c r="C314" s="19" t="s">
        <v>24</v>
      </c>
      <c r="D314" s="6" t="s">
        <v>129</v>
      </c>
      <c r="E314" s="24" t="s">
        <v>414</v>
      </c>
      <c r="F314" s="7" t="s">
        <v>22</v>
      </c>
      <c r="G314" s="5">
        <v>0</v>
      </c>
      <c r="H314" s="5"/>
      <c r="I314" s="5"/>
      <c r="J314" s="5">
        <f t="shared" si="20"/>
        <v>0</v>
      </c>
      <c r="K314" s="8">
        <v>7849</v>
      </c>
      <c r="L314" s="8">
        <f t="shared" si="24"/>
        <v>0</v>
      </c>
      <c r="M314" s="8">
        <f t="shared" si="21"/>
        <v>0</v>
      </c>
      <c r="N314" s="8">
        <f t="shared" si="22"/>
        <v>0</v>
      </c>
      <c r="O314" s="8">
        <f t="shared" si="23"/>
        <v>0</v>
      </c>
    </row>
    <row r="315" spans="1:15">
      <c r="A315" s="17" t="s">
        <v>350</v>
      </c>
      <c r="B315" s="7" t="s">
        <v>23</v>
      </c>
      <c r="C315" s="7" t="s">
        <v>24</v>
      </c>
      <c r="D315" s="6" t="s">
        <v>25</v>
      </c>
      <c r="E315" s="24" t="s">
        <v>415</v>
      </c>
      <c r="F315" s="7" t="s">
        <v>22</v>
      </c>
      <c r="G315" s="5">
        <v>0</v>
      </c>
      <c r="H315" s="5"/>
      <c r="I315" s="5"/>
      <c r="J315" s="5">
        <f t="shared" si="20"/>
        <v>0</v>
      </c>
      <c r="K315" s="8">
        <v>68</v>
      </c>
      <c r="L315" s="8">
        <f t="shared" si="24"/>
        <v>0</v>
      </c>
      <c r="M315" s="8">
        <f t="shared" si="21"/>
        <v>0</v>
      </c>
      <c r="N315" s="8">
        <f t="shared" si="22"/>
        <v>0</v>
      </c>
      <c r="O315" s="8">
        <f t="shared" si="23"/>
        <v>0</v>
      </c>
    </row>
    <row r="316" spans="1:15">
      <c r="A316" s="17" t="s">
        <v>350</v>
      </c>
      <c r="B316" s="7" t="s">
        <v>23</v>
      </c>
      <c r="C316" s="7" t="s">
        <v>24</v>
      </c>
      <c r="D316" s="6" t="s">
        <v>25</v>
      </c>
      <c r="E316" s="24" t="s">
        <v>416</v>
      </c>
      <c r="F316" s="7" t="s">
        <v>22</v>
      </c>
      <c r="G316" s="5">
        <v>0</v>
      </c>
      <c r="H316" s="5"/>
      <c r="I316" s="5"/>
      <c r="J316" s="5">
        <f t="shared" si="20"/>
        <v>0</v>
      </c>
      <c r="K316" s="8">
        <v>42</v>
      </c>
      <c r="L316" s="8">
        <f t="shared" si="24"/>
        <v>0</v>
      </c>
      <c r="M316" s="8">
        <f t="shared" si="21"/>
        <v>0</v>
      </c>
      <c r="N316" s="8">
        <f t="shared" si="22"/>
        <v>0</v>
      </c>
      <c r="O316" s="8">
        <f t="shared" si="23"/>
        <v>0</v>
      </c>
    </row>
    <row r="317" spans="1:15">
      <c r="A317" s="17" t="s">
        <v>350</v>
      </c>
      <c r="B317" s="7" t="s">
        <v>58</v>
      </c>
      <c r="C317" s="7" t="s">
        <v>24</v>
      </c>
      <c r="D317" s="6" t="s">
        <v>403</v>
      </c>
      <c r="E317" s="24" t="s">
        <v>417</v>
      </c>
      <c r="F317" s="7"/>
      <c r="G317" s="5">
        <v>10</v>
      </c>
      <c r="H317" s="5">
        <v>0</v>
      </c>
      <c r="I317" s="5"/>
      <c r="J317" s="16">
        <f t="shared" si="20"/>
        <v>10</v>
      </c>
      <c r="K317" s="8">
        <v>650.5</v>
      </c>
      <c r="L317" s="8">
        <f t="shared" si="24"/>
        <v>6505</v>
      </c>
      <c r="M317" s="8">
        <f t="shared" si="21"/>
        <v>0</v>
      </c>
      <c r="N317" s="8">
        <f t="shared" si="22"/>
        <v>0</v>
      </c>
      <c r="O317" s="8">
        <f t="shared" si="23"/>
        <v>6505</v>
      </c>
    </row>
    <row r="318" spans="1:15">
      <c r="A318" s="17" t="s">
        <v>350</v>
      </c>
      <c r="B318" s="7" t="s">
        <v>23</v>
      </c>
      <c r="C318" s="7" t="s">
        <v>24</v>
      </c>
      <c r="D318" s="6" t="s">
        <v>25</v>
      </c>
      <c r="E318" s="24" t="s">
        <v>418</v>
      </c>
      <c r="F318" s="7" t="s">
        <v>27</v>
      </c>
      <c r="G318" s="5">
        <v>0</v>
      </c>
      <c r="H318" s="5"/>
      <c r="I318" s="5"/>
      <c r="J318" s="16">
        <f t="shared" si="20"/>
        <v>0</v>
      </c>
      <c r="K318" s="8">
        <v>110</v>
      </c>
      <c r="L318" s="8">
        <f t="shared" si="24"/>
        <v>0</v>
      </c>
      <c r="M318" s="8">
        <f t="shared" si="21"/>
        <v>0</v>
      </c>
      <c r="N318" s="8">
        <f t="shared" si="22"/>
        <v>0</v>
      </c>
      <c r="O318" s="8">
        <f t="shared" si="23"/>
        <v>0</v>
      </c>
    </row>
    <row r="319" spans="1:15">
      <c r="A319" s="17" t="s">
        <v>350</v>
      </c>
      <c r="B319" s="19" t="s">
        <v>18</v>
      </c>
      <c r="C319" s="19" t="s">
        <v>19</v>
      </c>
      <c r="D319" s="6" t="s">
        <v>20</v>
      </c>
      <c r="E319" s="24" t="s">
        <v>419</v>
      </c>
      <c r="F319" s="7" t="s">
        <v>22</v>
      </c>
      <c r="G319" s="5">
        <v>0</v>
      </c>
      <c r="H319" s="5">
        <v>15</v>
      </c>
      <c r="I319" s="5">
        <v>15</v>
      </c>
      <c r="J319" s="5">
        <f t="shared" si="20"/>
        <v>0</v>
      </c>
      <c r="K319" s="8">
        <v>330</v>
      </c>
      <c r="L319" s="8">
        <f t="shared" si="24"/>
        <v>0</v>
      </c>
      <c r="M319" s="8">
        <f t="shared" si="21"/>
        <v>4950</v>
      </c>
      <c r="N319" s="8">
        <f t="shared" si="22"/>
        <v>4950</v>
      </c>
      <c r="O319" s="8">
        <f t="shared" si="23"/>
        <v>0</v>
      </c>
    </row>
    <row r="320" spans="1:15">
      <c r="A320" s="17" t="s">
        <v>350</v>
      </c>
      <c r="B320" s="7" t="s">
        <v>138</v>
      </c>
      <c r="C320" s="7" t="s">
        <v>24</v>
      </c>
      <c r="D320" s="6" t="s">
        <v>139</v>
      </c>
      <c r="E320" s="24" t="s">
        <v>420</v>
      </c>
      <c r="F320" s="7" t="s">
        <v>22</v>
      </c>
      <c r="G320" s="5">
        <v>0</v>
      </c>
      <c r="H320" s="5">
        <v>530</v>
      </c>
      <c r="I320" s="5">
        <v>530</v>
      </c>
      <c r="J320" s="5">
        <f t="shared" si="20"/>
        <v>0</v>
      </c>
      <c r="K320" s="8">
        <v>12</v>
      </c>
      <c r="L320" s="8">
        <f t="shared" si="24"/>
        <v>0</v>
      </c>
      <c r="M320" s="8">
        <f t="shared" si="21"/>
        <v>6360</v>
      </c>
      <c r="N320" s="8">
        <f t="shared" si="22"/>
        <v>6360</v>
      </c>
      <c r="O320" s="8">
        <f t="shared" si="23"/>
        <v>0</v>
      </c>
    </row>
    <row r="321" spans="1:15">
      <c r="A321" s="17" t="s">
        <v>350</v>
      </c>
      <c r="B321" s="7" t="s">
        <v>23</v>
      </c>
      <c r="C321" s="7" t="s">
        <v>24</v>
      </c>
      <c r="D321" s="6" t="s">
        <v>25</v>
      </c>
      <c r="E321" s="24" t="s">
        <v>421</v>
      </c>
      <c r="F321" s="7" t="s">
        <v>27</v>
      </c>
      <c r="G321" s="5">
        <v>6</v>
      </c>
      <c r="H321" s="5"/>
      <c r="I321" s="5"/>
      <c r="J321" s="5">
        <f t="shared" si="20"/>
        <v>6</v>
      </c>
      <c r="K321" s="8">
        <v>121.82</v>
      </c>
      <c r="L321" s="8">
        <f t="shared" si="24"/>
        <v>730.92</v>
      </c>
      <c r="M321" s="8">
        <f t="shared" si="21"/>
        <v>0</v>
      </c>
      <c r="N321" s="8">
        <f t="shared" si="22"/>
        <v>0</v>
      </c>
      <c r="O321" s="8">
        <f t="shared" si="23"/>
        <v>730.92</v>
      </c>
    </row>
    <row r="322" spans="1:15">
      <c r="A322" s="17" t="s">
        <v>350</v>
      </c>
      <c r="B322" s="19" t="s">
        <v>391</v>
      </c>
      <c r="C322" s="19" t="s">
        <v>24</v>
      </c>
      <c r="D322" s="6" t="s">
        <v>129</v>
      </c>
      <c r="E322" s="24" t="s">
        <v>422</v>
      </c>
      <c r="F322" s="7" t="s">
        <v>27</v>
      </c>
      <c r="G322" s="5">
        <v>2</v>
      </c>
      <c r="H322" s="5"/>
      <c r="I322" s="5"/>
      <c r="J322" s="5">
        <f t="shared" si="20"/>
        <v>2</v>
      </c>
      <c r="K322" s="8">
        <v>7873</v>
      </c>
      <c r="L322" s="8">
        <f t="shared" si="24"/>
        <v>15746</v>
      </c>
      <c r="M322" s="8">
        <f t="shared" si="21"/>
        <v>0</v>
      </c>
      <c r="N322" s="8">
        <f t="shared" si="22"/>
        <v>0</v>
      </c>
      <c r="O322" s="8">
        <f t="shared" si="23"/>
        <v>15746</v>
      </c>
    </row>
    <row r="323" spans="1:15">
      <c r="A323" s="17" t="s">
        <v>350</v>
      </c>
      <c r="B323" s="19" t="s">
        <v>29</v>
      </c>
      <c r="C323" s="19" t="s">
        <v>24</v>
      </c>
      <c r="D323" s="6" t="s">
        <v>129</v>
      </c>
      <c r="E323" s="24" t="s">
        <v>423</v>
      </c>
      <c r="F323" s="7" t="s">
        <v>27</v>
      </c>
      <c r="G323" s="5">
        <v>2</v>
      </c>
      <c r="H323" s="5"/>
      <c r="I323" s="5"/>
      <c r="J323" s="5">
        <f t="shared" si="20"/>
        <v>2</v>
      </c>
      <c r="K323" s="8">
        <v>4766.93</v>
      </c>
      <c r="L323" s="8">
        <f t="shared" si="24"/>
        <v>9533.86</v>
      </c>
      <c r="M323" s="8">
        <f t="shared" si="21"/>
        <v>0</v>
      </c>
      <c r="N323" s="8">
        <f t="shared" si="22"/>
        <v>0</v>
      </c>
      <c r="O323" s="8">
        <f t="shared" si="23"/>
        <v>9533.86</v>
      </c>
    </row>
    <row r="324" spans="1:15">
      <c r="A324" s="17" t="s">
        <v>350</v>
      </c>
      <c r="B324" s="19" t="s">
        <v>29</v>
      </c>
      <c r="C324" s="19" t="s">
        <v>24</v>
      </c>
      <c r="D324" s="6" t="s">
        <v>129</v>
      </c>
      <c r="E324" s="24" t="s">
        <v>424</v>
      </c>
      <c r="F324" s="7" t="s">
        <v>27</v>
      </c>
      <c r="G324" s="5">
        <v>2</v>
      </c>
      <c r="H324" s="5"/>
      <c r="I324" s="5">
        <v>1</v>
      </c>
      <c r="J324" s="5">
        <f t="shared" si="20"/>
        <v>1</v>
      </c>
      <c r="K324" s="8">
        <v>4035</v>
      </c>
      <c r="L324" s="8">
        <f t="shared" si="24"/>
        <v>8070</v>
      </c>
      <c r="M324" s="8">
        <f t="shared" si="21"/>
        <v>0</v>
      </c>
      <c r="N324" s="8">
        <f t="shared" si="22"/>
        <v>4035</v>
      </c>
      <c r="O324" s="8">
        <f t="shared" si="23"/>
        <v>4035</v>
      </c>
    </row>
    <row r="325" spans="1:15">
      <c r="A325" s="17" t="s">
        <v>350</v>
      </c>
      <c r="B325" s="7" t="s">
        <v>69</v>
      </c>
      <c r="C325" s="7"/>
      <c r="D325" s="6" t="s">
        <v>70</v>
      </c>
      <c r="E325" s="24" t="s">
        <v>425</v>
      </c>
      <c r="F325" s="7" t="s">
        <v>27</v>
      </c>
      <c r="G325" s="5">
        <v>37</v>
      </c>
      <c r="H325" s="5">
        <v>9</v>
      </c>
      <c r="I325" s="5">
        <f>1+1+2+1+1+3+2</f>
        <v>11</v>
      </c>
      <c r="J325" s="16">
        <f t="shared" si="20"/>
        <v>35</v>
      </c>
      <c r="K325" s="8">
        <v>5</v>
      </c>
      <c r="L325" s="8">
        <f t="shared" si="24"/>
        <v>185</v>
      </c>
      <c r="M325" s="8">
        <f t="shared" si="21"/>
        <v>45</v>
      </c>
      <c r="N325" s="8">
        <f t="shared" si="22"/>
        <v>55</v>
      </c>
      <c r="O325" s="8">
        <f t="shared" si="23"/>
        <v>175</v>
      </c>
    </row>
    <row r="326" spans="1:15">
      <c r="A326" s="17" t="s">
        <v>350</v>
      </c>
      <c r="B326" s="7" t="s">
        <v>54</v>
      </c>
      <c r="C326" s="7" t="s">
        <v>24</v>
      </c>
      <c r="D326" s="6" t="s">
        <v>55</v>
      </c>
      <c r="E326" s="24" t="s">
        <v>426</v>
      </c>
      <c r="F326" s="7" t="s">
        <v>22</v>
      </c>
      <c r="G326" s="5">
        <v>0</v>
      </c>
      <c r="H326" s="5"/>
      <c r="I326" s="5"/>
      <c r="J326" s="5">
        <f t="shared" si="20"/>
        <v>0</v>
      </c>
      <c r="K326" s="8">
        <v>232.55</v>
      </c>
      <c r="L326" s="8">
        <f t="shared" si="24"/>
        <v>0</v>
      </c>
      <c r="M326" s="8">
        <f t="shared" si="21"/>
        <v>0</v>
      </c>
      <c r="N326" s="8">
        <f t="shared" si="22"/>
        <v>0</v>
      </c>
      <c r="O326" s="8">
        <f t="shared" si="23"/>
        <v>0</v>
      </c>
    </row>
    <row r="327" spans="1:15">
      <c r="A327" s="17" t="s">
        <v>350</v>
      </c>
      <c r="B327" s="7" t="s">
        <v>23</v>
      </c>
      <c r="C327" s="7" t="s">
        <v>24</v>
      </c>
      <c r="D327" s="6" t="s">
        <v>25</v>
      </c>
      <c r="E327" s="24" t="s">
        <v>427</v>
      </c>
      <c r="F327" s="7" t="s">
        <v>27</v>
      </c>
      <c r="G327" s="5">
        <v>20</v>
      </c>
      <c r="H327" s="5"/>
      <c r="I327" s="5"/>
      <c r="J327" s="5">
        <f t="shared" ref="J327:J390" si="25">+G327+H327-I327</f>
        <v>20</v>
      </c>
      <c r="K327" s="8">
        <v>831.57</v>
      </c>
      <c r="L327" s="8">
        <f t="shared" si="24"/>
        <v>16631.400000000001</v>
      </c>
      <c r="M327" s="8">
        <f t="shared" ref="M327:M390" si="26">+H327*K327</f>
        <v>0</v>
      </c>
      <c r="N327" s="8">
        <f t="shared" ref="N327:N390" si="27">+I327*K327</f>
        <v>0</v>
      </c>
      <c r="O327" s="8">
        <f t="shared" ref="O327:O390" si="28">+L327+M327-N327</f>
        <v>16631.400000000001</v>
      </c>
    </row>
    <row r="328" spans="1:15">
      <c r="A328" s="17" t="s">
        <v>350</v>
      </c>
      <c r="B328" s="19" t="s">
        <v>128</v>
      </c>
      <c r="C328" s="19" t="s">
        <v>24</v>
      </c>
      <c r="D328" s="6" t="s">
        <v>129</v>
      </c>
      <c r="E328" s="24" t="s">
        <v>428</v>
      </c>
      <c r="F328" s="7" t="s">
        <v>22</v>
      </c>
      <c r="G328" s="5">
        <v>4</v>
      </c>
      <c r="H328" s="5"/>
      <c r="I328" s="5"/>
      <c r="J328" s="5">
        <f t="shared" si="25"/>
        <v>4</v>
      </c>
      <c r="K328" s="8">
        <v>1850</v>
      </c>
      <c r="L328" s="8">
        <f t="shared" ref="L328:L391" si="29">+G328*K328</f>
        <v>7400</v>
      </c>
      <c r="M328" s="8">
        <f t="shared" si="26"/>
        <v>0</v>
      </c>
      <c r="N328" s="8">
        <f t="shared" si="27"/>
        <v>0</v>
      </c>
      <c r="O328" s="8">
        <f t="shared" si="28"/>
        <v>7400</v>
      </c>
    </row>
    <row r="329" spans="1:15">
      <c r="A329" s="17" t="s">
        <v>350</v>
      </c>
      <c r="B329" s="7" t="s">
        <v>74</v>
      </c>
      <c r="C329" s="7" t="s">
        <v>24</v>
      </c>
      <c r="D329" s="6" t="s">
        <v>84</v>
      </c>
      <c r="E329" s="24" t="s">
        <v>429</v>
      </c>
      <c r="F329" s="7" t="s">
        <v>22</v>
      </c>
      <c r="G329" s="5">
        <v>27</v>
      </c>
      <c r="H329" s="5"/>
      <c r="I329" s="5">
        <f>4+2+4+6+11</f>
        <v>27</v>
      </c>
      <c r="J329" s="5">
        <f t="shared" si="25"/>
        <v>0</v>
      </c>
      <c r="K329" s="8">
        <v>13</v>
      </c>
      <c r="L329" s="8">
        <f t="shared" si="29"/>
        <v>351</v>
      </c>
      <c r="M329" s="8">
        <f t="shared" si="26"/>
        <v>0</v>
      </c>
      <c r="N329" s="8">
        <f t="shared" si="27"/>
        <v>351</v>
      </c>
      <c r="O329" s="8">
        <f t="shared" si="28"/>
        <v>0</v>
      </c>
    </row>
    <row r="330" spans="1:15">
      <c r="A330" s="17" t="s">
        <v>350</v>
      </c>
      <c r="B330" s="7" t="s">
        <v>265</v>
      </c>
      <c r="C330" s="7">
        <v>1</v>
      </c>
      <c r="D330" s="6" t="s">
        <v>266</v>
      </c>
      <c r="E330" s="24" t="s">
        <v>430</v>
      </c>
      <c r="F330" s="7" t="s">
        <v>431</v>
      </c>
      <c r="G330" s="5">
        <v>6</v>
      </c>
      <c r="H330" s="5"/>
      <c r="I330" s="5"/>
      <c r="J330" s="16">
        <f t="shared" si="25"/>
        <v>6</v>
      </c>
      <c r="K330" s="8">
        <v>140</v>
      </c>
      <c r="L330" s="8">
        <f t="shared" si="29"/>
        <v>840</v>
      </c>
      <c r="M330" s="8">
        <f t="shared" si="26"/>
        <v>0</v>
      </c>
      <c r="N330" s="8">
        <f t="shared" si="27"/>
        <v>0</v>
      </c>
      <c r="O330" s="8">
        <f t="shared" si="28"/>
        <v>840</v>
      </c>
    </row>
    <row r="331" spans="1:15">
      <c r="A331" s="17" t="s">
        <v>350</v>
      </c>
      <c r="B331" s="7" t="s">
        <v>265</v>
      </c>
      <c r="C331" s="7">
        <v>1</v>
      </c>
      <c r="D331" s="6" t="s">
        <v>266</v>
      </c>
      <c r="E331" s="24" t="s">
        <v>432</v>
      </c>
      <c r="F331" s="7" t="s">
        <v>268</v>
      </c>
      <c r="G331" s="5">
        <v>1</v>
      </c>
      <c r="H331" s="5"/>
      <c r="I331" s="5">
        <v>1</v>
      </c>
      <c r="J331" s="5">
        <f t="shared" si="25"/>
        <v>0</v>
      </c>
      <c r="K331" s="8">
        <v>215.25</v>
      </c>
      <c r="L331" s="8">
        <f t="shared" si="29"/>
        <v>215.25</v>
      </c>
      <c r="M331" s="8">
        <f t="shared" si="26"/>
        <v>0</v>
      </c>
      <c r="N331" s="8">
        <f t="shared" si="27"/>
        <v>215.25</v>
      </c>
      <c r="O331" s="8">
        <f t="shared" si="28"/>
        <v>0</v>
      </c>
    </row>
    <row r="332" spans="1:15">
      <c r="A332" s="17" t="s">
        <v>350</v>
      </c>
      <c r="B332" s="7" t="s">
        <v>265</v>
      </c>
      <c r="C332" s="7">
        <v>1</v>
      </c>
      <c r="D332" s="6" t="s">
        <v>266</v>
      </c>
      <c r="E332" s="24" t="s">
        <v>433</v>
      </c>
      <c r="F332" s="7" t="s">
        <v>268</v>
      </c>
      <c r="G332" s="5">
        <v>6</v>
      </c>
      <c r="H332" s="5"/>
      <c r="I332" s="5">
        <v>3</v>
      </c>
      <c r="J332" s="16">
        <f t="shared" si="25"/>
        <v>3</v>
      </c>
      <c r="K332" s="8">
        <v>140</v>
      </c>
      <c r="L332" s="8">
        <f t="shared" si="29"/>
        <v>840</v>
      </c>
      <c r="M332" s="8">
        <f t="shared" si="26"/>
        <v>0</v>
      </c>
      <c r="N332" s="8">
        <f t="shared" si="27"/>
        <v>420</v>
      </c>
      <c r="O332" s="8">
        <f t="shared" si="28"/>
        <v>420</v>
      </c>
    </row>
    <row r="333" spans="1:15">
      <c r="A333" s="17" t="s">
        <v>350</v>
      </c>
      <c r="B333" s="7" t="s">
        <v>265</v>
      </c>
      <c r="C333" s="7">
        <v>1</v>
      </c>
      <c r="D333" s="6" t="s">
        <v>266</v>
      </c>
      <c r="E333" s="24" t="s">
        <v>434</v>
      </c>
      <c r="F333" s="7" t="s">
        <v>435</v>
      </c>
      <c r="G333" s="5">
        <v>20</v>
      </c>
      <c r="H333" s="5"/>
      <c r="I333" s="5">
        <v>15</v>
      </c>
      <c r="J333" s="16">
        <f t="shared" si="25"/>
        <v>5</v>
      </c>
      <c r="K333" s="8">
        <v>140</v>
      </c>
      <c r="L333" s="8">
        <f t="shared" si="29"/>
        <v>2800</v>
      </c>
      <c r="M333" s="8">
        <f t="shared" si="26"/>
        <v>0</v>
      </c>
      <c r="N333" s="8">
        <f t="shared" si="27"/>
        <v>2100</v>
      </c>
      <c r="O333" s="8">
        <f t="shared" si="28"/>
        <v>700</v>
      </c>
    </row>
    <row r="334" spans="1:15">
      <c r="A334" s="17" t="s">
        <v>350</v>
      </c>
      <c r="B334" s="7" t="s">
        <v>104</v>
      </c>
      <c r="C334" s="7" t="s">
        <v>24</v>
      </c>
      <c r="D334" s="6" t="s">
        <v>105</v>
      </c>
      <c r="E334" s="24" t="s">
        <v>436</v>
      </c>
      <c r="F334" s="7" t="s">
        <v>57</v>
      </c>
      <c r="G334" s="5">
        <v>96</v>
      </c>
      <c r="H334" s="5"/>
      <c r="I334" s="5"/>
      <c r="J334" s="5">
        <f t="shared" si="25"/>
        <v>96</v>
      </c>
      <c r="K334" s="8">
        <v>25</v>
      </c>
      <c r="L334" s="8">
        <f t="shared" si="29"/>
        <v>2400</v>
      </c>
      <c r="M334" s="8">
        <f t="shared" si="26"/>
        <v>0</v>
      </c>
      <c r="N334" s="8">
        <f t="shared" si="27"/>
        <v>0</v>
      </c>
      <c r="O334" s="8">
        <f t="shared" si="28"/>
        <v>2400</v>
      </c>
    </row>
    <row r="335" spans="1:15">
      <c r="A335" s="17" t="s">
        <v>350</v>
      </c>
      <c r="B335" s="7" t="s">
        <v>104</v>
      </c>
      <c r="C335" s="7" t="s">
        <v>24</v>
      </c>
      <c r="D335" s="6" t="s">
        <v>105</v>
      </c>
      <c r="E335" s="24" t="s">
        <v>437</v>
      </c>
      <c r="F335" s="7" t="s">
        <v>27</v>
      </c>
      <c r="G335" s="5">
        <v>230</v>
      </c>
      <c r="H335" s="5"/>
      <c r="I335" s="5"/>
      <c r="J335" s="5">
        <f t="shared" si="25"/>
        <v>230</v>
      </c>
      <c r="K335" s="8">
        <v>25</v>
      </c>
      <c r="L335" s="8">
        <f t="shared" si="29"/>
        <v>5750</v>
      </c>
      <c r="M335" s="8">
        <f t="shared" si="26"/>
        <v>0</v>
      </c>
      <c r="N335" s="8">
        <f t="shared" si="27"/>
        <v>0</v>
      </c>
      <c r="O335" s="8">
        <f t="shared" si="28"/>
        <v>5750</v>
      </c>
    </row>
    <row r="336" spans="1:15">
      <c r="A336" s="17" t="s">
        <v>350</v>
      </c>
      <c r="B336" s="7" t="s">
        <v>104</v>
      </c>
      <c r="C336" s="7" t="s">
        <v>24</v>
      </c>
      <c r="D336" s="6" t="s">
        <v>105</v>
      </c>
      <c r="E336" s="24" t="s">
        <v>438</v>
      </c>
      <c r="F336" s="7" t="s">
        <v>22</v>
      </c>
      <c r="G336" s="5">
        <v>22</v>
      </c>
      <c r="H336" s="5"/>
      <c r="I336" s="5">
        <v>9</v>
      </c>
      <c r="J336" s="5">
        <f t="shared" si="25"/>
        <v>13</v>
      </c>
      <c r="K336" s="8">
        <v>14.95</v>
      </c>
      <c r="L336" s="8">
        <f t="shared" si="29"/>
        <v>328.9</v>
      </c>
      <c r="M336" s="8">
        <f t="shared" si="26"/>
        <v>0</v>
      </c>
      <c r="N336" s="8">
        <f t="shared" si="27"/>
        <v>134.54999999999998</v>
      </c>
      <c r="O336" s="8">
        <f t="shared" si="28"/>
        <v>194.35</v>
      </c>
    </row>
    <row r="337" spans="1:15">
      <c r="A337" s="17" t="s">
        <v>350</v>
      </c>
      <c r="B337" s="19" t="s">
        <v>18</v>
      </c>
      <c r="C337" s="19" t="s">
        <v>19</v>
      </c>
      <c r="D337" s="6" t="s">
        <v>20</v>
      </c>
      <c r="E337" s="24" t="s">
        <v>439</v>
      </c>
      <c r="F337" s="7" t="s">
        <v>22</v>
      </c>
      <c r="G337" s="5">
        <v>0</v>
      </c>
      <c r="H337" s="5">
        <v>66</v>
      </c>
      <c r="I337" s="5">
        <v>6</v>
      </c>
      <c r="J337" s="5">
        <f t="shared" si="25"/>
        <v>60</v>
      </c>
      <c r="K337" s="8">
        <v>390</v>
      </c>
      <c r="L337" s="8">
        <f t="shared" si="29"/>
        <v>0</v>
      </c>
      <c r="M337" s="8">
        <f t="shared" si="26"/>
        <v>25740</v>
      </c>
      <c r="N337" s="8">
        <f t="shared" si="27"/>
        <v>2340</v>
      </c>
      <c r="O337" s="8">
        <f t="shared" si="28"/>
        <v>23400</v>
      </c>
    </row>
    <row r="338" spans="1:15">
      <c r="A338" s="17" t="s">
        <v>350</v>
      </c>
      <c r="B338" s="7" t="s">
        <v>74</v>
      </c>
      <c r="C338" s="7" t="s">
        <v>24</v>
      </c>
      <c r="D338" s="6" t="s">
        <v>84</v>
      </c>
      <c r="E338" s="24" t="s">
        <v>440</v>
      </c>
      <c r="F338" s="7" t="s">
        <v>22</v>
      </c>
      <c r="G338" s="5">
        <v>424</v>
      </c>
      <c r="H338" s="5"/>
      <c r="I338" s="5">
        <f>1+1+7+1+1+1+1</f>
        <v>13</v>
      </c>
      <c r="J338" s="5">
        <f t="shared" si="25"/>
        <v>411</v>
      </c>
      <c r="K338" s="8">
        <v>25</v>
      </c>
      <c r="L338" s="8">
        <f t="shared" si="29"/>
        <v>10600</v>
      </c>
      <c r="M338" s="8">
        <f t="shared" si="26"/>
        <v>0</v>
      </c>
      <c r="N338" s="8">
        <f t="shared" si="27"/>
        <v>325</v>
      </c>
      <c r="O338" s="8">
        <f t="shared" si="28"/>
        <v>10275</v>
      </c>
    </row>
    <row r="339" spans="1:15">
      <c r="A339" s="17" t="s">
        <v>350</v>
      </c>
      <c r="B339" s="7" t="s">
        <v>69</v>
      </c>
      <c r="C339" s="7"/>
      <c r="D339" s="6" t="s">
        <v>70</v>
      </c>
      <c r="E339" s="24" t="s">
        <v>441</v>
      </c>
      <c r="F339" s="7" t="s">
        <v>22</v>
      </c>
      <c r="G339" s="5">
        <v>456</v>
      </c>
      <c r="H339" s="5"/>
      <c r="I339" s="5">
        <v>2</v>
      </c>
      <c r="J339" s="5">
        <f t="shared" si="25"/>
        <v>454</v>
      </c>
      <c r="K339" s="8">
        <v>3.95</v>
      </c>
      <c r="L339" s="8">
        <f t="shared" si="29"/>
        <v>1801.2</v>
      </c>
      <c r="M339" s="8">
        <f t="shared" si="26"/>
        <v>0</v>
      </c>
      <c r="N339" s="8">
        <f t="shared" si="27"/>
        <v>7.9</v>
      </c>
      <c r="O339" s="8">
        <f t="shared" si="28"/>
        <v>1793.3</v>
      </c>
    </row>
    <row r="340" spans="1:15">
      <c r="A340" s="17" t="s">
        <v>350</v>
      </c>
      <c r="B340" s="7" t="s">
        <v>58</v>
      </c>
      <c r="C340" s="7" t="s">
        <v>24</v>
      </c>
      <c r="D340" s="6" t="s">
        <v>403</v>
      </c>
      <c r="E340" s="24" t="s">
        <v>442</v>
      </c>
      <c r="F340" s="7" t="s">
        <v>22</v>
      </c>
      <c r="G340" s="5">
        <v>7</v>
      </c>
      <c r="H340" s="5">
        <v>0</v>
      </c>
      <c r="I340" s="5">
        <v>1</v>
      </c>
      <c r="J340" s="16">
        <f t="shared" si="25"/>
        <v>6</v>
      </c>
      <c r="K340" s="8">
        <v>1642.26</v>
      </c>
      <c r="L340" s="8">
        <f t="shared" si="29"/>
        <v>11495.82</v>
      </c>
      <c r="M340" s="8">
        <f t="shared" si="26"/>
        <v>0</v>
      </c>
      <c r="N340" s="8">
        <f t="shared" si="27"/>
        <v>1642.26</v>
      </c>
      <c r="O340" s="8">
        <f t="shared" si="28"/>
        <v>9853.56</v>
      </c>
    </row>
    <row r="341" spans="1:15">
      <c r="A341" s="17" t="s">
        <v>350</v>
      </c>
      <c r="B341" s="7" t="s">
        <v>322</v>
      </c>
      <c r="C341" s="7" t="s">
        <v>24</v>
      </c>
      <c r="D341" s="6" t="s">
        <v>84</v>
      </c>
      <c r="E341" s="24" t="s">
        <v>443</v>
      </c>
      <c r="F341" s="7" t="s">
        <v>22</v>
      </c>
      <c r="G341" s="5">
        <v>6</v>
      </c>
      <c r="H341" s="5">
        <v>0</v>
      </c>
      <c r="I341" s="5">
        <v>6</v>
      </c>
      <c r="J341" s="5">
        <f t="shared" si="25"/>
        <v>0</v>
      </c>
      <c r="K341" s="8">
        <v>1500</v>
      </c>
      <c r="L341" s="8">
        <f t="shared" si="29"/>
        <v>9000</v>
      </c>
      <c r="M341" s="8">
        <f t="shared" si="26"/>
        <v>0</v>
      </c>
      <c r="N341" s="8">
        <f t="shared" si="27"/>
        <v>9000</v>
      </c>
      <c r="O341" s="8">
        <f t="shared" si="28"/>
        <v>0</v>
      </c>
    </row>
    <row r="342" spans="1:15">
      <c r="A342" s="17" t="s">
        <v>350</v>
      </c>
      <c r="B342" s="18" t="s">
        <v>18</v>
      </c>
      <c r="C342" s="18" t="s">
        <v>24</v>
      </c>
      <c r="D342" s="6" t="s">
        <v>30</v>
      </c>
      <c r="E342" s="24" t="s">
        <v>444</v>
      </c>
      <c r="F342" s="7" t="s">
        <v>22</v>
      </c>
      <c r="G342" s="5">
        <v>0</v>
      </c>
      <c r="H342" s="5">
        <v>2</v>
      </c>
      <c r="I342" s="5">
        <v>1</v>
      </c>
      <c r="J342" s="5">
        <f t="shared" si="25"/>
        <v>1</v>
      </c>
      <c r="K342" s="8">
        <v>2500</v>
      </c>
      <c r="L342" s="8">
        <f t="shared" si="29"/>
        <v>0</v>
      </c>
      <c r="M342" s="8">
        <f t="shared" si="26"/>
        <v>5000</v>
      </c>
      <c r="N342" s="8">
        <f t="shared" si="27"/>
        <v>2500</v>
      </c>
      <c r="O342" s="8">
        <f t="shared" si="28"/>
        <v>2500</v>
      </c>
    </row>
    <row r="343" spans="1:15">
      <c r="A343" s="17" t="s">
        <v>350</v>
      </c>
      <c r="B343" s="7" t="s">
        <v>74</v>
      </c>
      <c r="C343" s="7" t="s">
        <v>24</v>
      </c>
      <c r="D343" s="6" t="s">
        <v>84</v>
      </c>
      <c r="E343" s="24" t="s">
        <v>445</v>
      </c>
      <c r="F343" s="7" t="s">
        <v>27</v>
      </c>
      <c r="G343" s="5">
        <v>97</v>
      </c>
      <c r="H343" s="5"/>
      <c r="I343" s="5">
        <f>1+1+11+1</f>
        <v>14</v>
      </c>
      <c r="J343" s="16">
        <f t="shared" si="25"/>
        <v>83</v>
      </c>
      <c r="K343" s="8">
        <v>19.5</v>
      </c>
      <c r="L343" s="8">
        <f t="shared" si="29"/>
        <v>1891.5</v>
      </c>
      <c r="M343" s="8">
        <f t="shared" si="26"/>
        <v>0</v>
      </c>
      <c r="N343" s="8">
        <f t="shared" si="27"/>
        <v>273</v>
      </c>
      <c r="O343" s="8">
        <f t="shared" si="28"/>
        <v>1618.5</v>
      </c>
    </row>
    <row r="344" spans="1:15">
      <c r="A344" s="17" t="s">
        <v>350</v>
      </c>
      <c r="B344" s="7" t="s">
        <v>74</v>
      </c>
      <c r="C344" s="7" t="s">
        <v>24</v>
      </c>
      <c r="D344" s="6" t="s">
        <v>84</v>
      </c>
      <c r="E344" s="24" t="s">
        <v>446</v>
      </c>
      <c r="F344" s="7" t="s">
        <v>261</v>
      </c>
      <c r="G344" s="5">
        <v>0</v>
      </c>
      <c r="H344" s="5"/>
      <c r="I344" s="5"/>
      <c r="J344" s="16">
        <f t="shared" si="25"/>
        <v>0</v>
      </c>
      <c r="K344" s="8">
        <v>33.75</v>
      </c>
      <c r="L344" s="8">
        <f t="shared" si="29"/>
        <v>0</v>
      </c>
      <c r="M344" s="8">
        <f t="shared" si="26"/>
        <v>0</v>
      </c>
      <c r="N344" s="8">
        <f t="shared" si="27"/>
        <v>0</v>
      </c>
      <c r="O344" s="8">
        <f t="shared" si="28"/>
        <v>0</v>
      </c>
    </row>
    <row r="345" spans="1:15">
      <c r="A345" s="17" t="s">
        <v>350</v>
      </c>
      <c r="B345" s="7" t="s">
        <v>35</v>
      </c>
      <c r="C345" s="7" t="s">
        <v>36</v>
      </c>
      <c r="D345" s="6" t="s">
        <v>37</v>
      </c>
      <c r="E345" s="24" t="s">
        <v>447</v>
      </c>
      <c r="F345" s="7" t="s">
        <v>22</v>
      </c>
      <c r="G345" s="5">
        <v>0</v>
      </c>
      <c r="H345" s="5">
        <v>50</v>
      </c>
      <c r="I345" s="5">
        <v>50</v>
      </c>
      <c r="J345" s="5">
        <f t="shared" si="25"/>
        <v>0</v>
      </c>
      <c r="K345" s="8">
        <v>75</v>
      </c>
      <c r="L345" s="8">
        <f t="shared" si="29"/>
        <v>0</v>
      </c>
      <c r="M345" s="8">
        <f t="shared" si="26"/>
        <v>3750</v>
      </c>
      <c r="N345" s="8">
        <f t="shared" si="27"/>
        <v>3750</v>
      </c>
      <c r="O345" s="8">
        <f t="shared" si="28"/>
        <v>0</v>
      </c>
    </row>
    <row r="346" spans="1:15">
      <c r="A346" s="17" t="s">
        <v>448</v>
      </c>
      <c r="B346" s="7" t="s">
        <v>138</v>
      </c>
      <c r="C346" s="7" t="s">
        <v>24</v>
      </c>
      <c r="D346" s="6" t="s">
        <v>139</v>
      </c>
      <c r="E346" s="24" t="s">
        <v>449</v>
      </c>
      <c r="F346" s="7" t="s">
        <v>22</v>
      </c>
      <c r="G346" s="5">
        <v>0</v>
      </c>
      <c r="H346" s="5">
        <v>537</v>
      </c>
      <c r="I346" s="5">
        <v>537</v>
      </c>
      <c r="J346" s="5">
        <f t="shared" si="25"/>
        <v>0</v>
      </c>
      <c r="K346" s="8">
        <v>95</v>
      </c>
      <c r="L346" s="8">
        <f t="shared" si="29"/>
        <v>0</v>
      </c>
      <c r="M346" s="8">
        <f t="shared" si="26"/>
        <v>51015</v>
      </c>
      <c r="N346" s="8">
        <f t="shared" si="27"/>
        <v>51015</v>
      </c>
      <c r="O346" s="8">
        <f t="shared" si="28"/>
        <v>0</v>
      </c>
    </row>
    <row r="347" spans="1:15">
      <c r="A347" s="17" t="s">
        <v>448</v>
      </c>
      <c r="B347" s="7" t="s">
        <v>104</v>
      </c>
      <c r="C347" s="7" t="s">
        <v>24</v>
      </c>
      <c r="D347" s="6" t="s">
        <v>105</v>
      </c>
      <c r="E347" s="24" t="s">
        <v>450</v>
      </c>
      <c r="F347" s="7" t="s">
        <v>52</v>
      </c>
      <c r="G347" s="5">
        <v>8</v>
      </c>
      <c r="H347" s="5">
        <v>3</v>
      </c>
      <c r="I347" s="5">
        <f>1+1+1+1+1</f>
        <v>5</v>
      </c>
      <c r="J347" s="5">
        <f t="shared" si="25"/>
        <v>6</v>
      </c>
      <c r="K347" s="8">
        <v>732.2</v>
      </c>
      <c r="L347" s="8">
        <f t="shared" si="29"/>
        <v>5857.6</v>
      </c>
      <c r="M347" s="8">
        <f t="shared" si="26"/>
        <v>2196.6000000000004</v>
      </c>
      <c r="N347" s="8">
        <f t="shared" si="27"/>
        <v>3661</v>
      </c>
      <c r="O347" s="8">
        <f t="shared" si="28"/>
        <v>4393.2000000000007</v>
      </c>
    </row>
    <row r="348" spans="1:15">
      <c r="A348" s="17" t="s">
        <v>448</v>
      </c>
      <c r="B348" s="7" t="s">
        <v>23</v>
      </c>
      <c r="C348" s="7" t="s">
        <v>24</v>
      </c>
      <c r="D348" s="6" t="s">
        <v>25</v>
      </c>
      <c r="E348" s="24" t="s">
        <v>451</v>
      </c>
      <c r="F348" s="7" t="s">
        <v>27</v>
      </c>
      <c r="G348" s="5">
        <v>10</v>
      </c>
      <c r="H348" s="5"/>
      <c r="I348" s="5">
        <v>5</v>
      </c>
      <c r="J348" s="5">
        <f t="shared" si="25"/>
        <v>5</v>
      </c>
      <c r="K348" s="8">
        <v>238.35</v>
      </c>
      <c r="L348" s="8">
        <f t="shared" si="29"/>
        <v>2383.5</v>
      </c>
      <c r="M348" s="8">
        <f t="shared" si="26"/>
        <v>0</v>
      </c>
      <c r="N348" s="8">
        <f t="shared" si="27"/>
        <v>1191.75</v>
      </c>
      <c r="O348" s="8">
        <f t="shared" si="28"/>
        <v>1191.75</v>
      </c>
    </row>
    <row r="349" spans="1:15">
      <c r="A349" s="17" t="s">
        <v>448</v>
      </c>
      <c r="B349" s="7" t="s">
        <v>23</v>
      </c>
      <c r="C349" s="7" t="s">
        <v>24</v>
      </c>
      <c r="D349" s="6" t="s">
        <v>25</v>
      </c>
      <c r="E349" s="24" t="s">
        <v>452</v>
      </c>
      <c r="F349" s="7" t="s">
        <v>27</v>
      </c>
      <c r="G349" s="5">
        <v>10</v>
      </c>
      <c r="H349" s="5"/>
      <c r="I349" s="5"/>
      <c r="J349" s="5">
        <f t="shared" si="25"/>
        <v>10</v>
      </c>
      <c r="K349" s="8">
        <v>503.18</v>
      </c>
      <c r="L349" s="8">
        <f t="shared" si="29"/>
        <v>5031.8</v>
      </c>
      <c r="M349" s="8">
        <f t="shared" si="26"/>
        <v>0</v>
      </c>
      <c r="N349" s="8">
        <f t="shared" si="27"/>
        <v>0</v>
      </c>
      <c r="O349" s="8">
        <f t="shared" si="28"/>
        <v>5031.8</v>
      </c>
    </row>
    <row r="350" spans="1:15">
      <c r="A350" s="17" t="s">
        <v>448</v>
      </c>
      <c r="B350" s="7" t="s">
        <v>23</v>
      </c>
      <c r="C350" s="7" t="s">
        <v>24</v>
      </c>
      <c r="D350" s="6" t="s">
        <v>25</v>
      </c>
      <c r="E350" s="24" t="s">
        <v>453</v>
      </c>
      <c r="F350" s="7" t="s">
        <v>22</v>
      </c>
      <c r="G350" s="5">
        <v>0</v>
      </c>
      <c r="H350" s="5">
        <v>5</v>
      </c>
      <c r="I350" s="5">
        <v>5</v>
      </c>
      <c r="J350" s="5">
        <f t="shared" si="25"/>
        <v>0</v>
      </c>
      <c r="K350" s="8">
        <v>15500</v>
      </c>
      <c r="L350" s="8">
        <f t="shared" si="29"/>
        <v>0</v>
      </c>
      <c r="M350" s="8">
        <f t="shared" si="26"/>
        <v>77500</v>
      </c>
      <c r="N350" s="8">
        <f t="shared" si="27"/>
        <v>77500</v>
      </c>
      <c r="O350" s="8">
        <f t="shared" si="28"/>
        <v>0</v>
      </c>
    </row>
    <row r="351" spans="1:15">
      <c r="A351" s="17" t="s">
        <v>448</v>
      </c>
      <c r="B351" s="18" t="s">
        <v>29</v>
      </c>
      <c r="C351" s="18" t="s">
        <v>24</v>
      </c>
      <c r="D351" s="6" t="s">
        <v>30</v>
      </c>
      <c r="E351" s="24" t="s">
        <v>454</v>
      </c>
      <c r="F351" s="7" t="s">
        <v>22</v>
      </c>
      <c r="G351" s="5">
        <v>0</v>
      </c>
      <c r="H351" s="5">
        <v>2</v>
      </c>
      <c r="I351" s="5">
        <v>2</v>
      </c>
      <c r="J351" s="5">
        <f t="shared" si="25"/>
        <v>0</v>
      </c>
      <c r="K351" s="8">
        <v>300</v>
      </c>
      <c r="L351" s="8">
        <f t="shared" si="29"/>
        <v>0</v>
      </c>
      <c r="M351" s="8">
        <f t="shared" si="26"/>
        <v>600</v>
      </c>
      <c r="N351" s="8">
        <f t="shared" si="27"/>
        <v>600</v>
      </c>
      <c r="O351" s="8">
        <f t="shared" si="28"/>
        <v>0</v>
      </c>
    </row>
    <row r="352" spans="1:15">
      <c r="A352" s="17" t="s">
        <v>448</v>
      </c>
      <c r="B352" s="7" t="s">
        <v>23</v>
      </c>
      <c r="C352" s="7" t="s">
        <v>24</v>
      </c>
      <c r="D352" s="6" t="s">
        <v>25</v>
      </c>
      <c r="E352" s="24" t="s">
        <v>455</v>
      </c>
      <c r="F352" s="7" t="s">
        <v>22</v>
      </c>
      <c r="G352" s="5">
        <v>2</v>
      </c>
      <c r="H352" s="5">
        <v>0</v>
      </c>
      <c r="I352" s="5">
        <v>2</v>
      </c>
      <c r="J352" s="5">
        <f t="shared" si="25"/>
        <v>0</v>
      </c>
      <c r="K352" s="8">
        <v>3600</v>
      </c>
      <c r="L352" s="8">
        <f t="shared" si="29"/>
        <v>7200</v>
      </c>
      <c r="M352" s="8">
        <f t="shared" si="26"/>
        <v>0</v>
      </c>
      <c r="N352" s="8">
        <f t="shared" si="27"/>
        <v>7200</v>
      </c>
      <c r="O352" s="8">
        <f t="shared" si="28"/>
        <v>0</v>
      </c>
    </row>
    <row r="353" spans="1:15">
      <c r="A353" s="17" t="s">
        <v>448</v>
      </c>
      <c r="B353" s="7" t="s">
        <v>23</v>
      </c>
      <c r="C353" s="7" t="s">
        <v>24</v>
      </c>
      <c r="D353" s="6" t="s">
        <v>25</v>
      </c>
      <c r="E353" s="24" t="s">
        <v>456</v>
      </c>
      <c r="F353" s="7" t="s">
        <v>22</v>
      </c>
      <c r="G353" s="5">
        <v>0</v>
      </c>
      <c r="H353" s="5">
        <v>5</v>
      </c>
      <c r="I353" s="5">
        <v>5</v>
      </c>
      <c r="J353" s="5">
        <f t="shared" si="25"/>
        <v>0</v>
      </c>
      <c r="K353" s="8">
        <v>7700</v>
      </c>
      <c r="L353" s="8">
        <f t="shared" si="29"/>
        <v>0</v>
      </c>
      <c r="M353" s="8">
        <f t="shared" si="26"/>
        <v>38500</v>
      </c>
      <c r="N353" s="8">
        <f t="shared" si="27"/>
        <v>38500</v>
      </c>
      <c r="O353" s="8">
        <f t="shared" si="28"/>
        <v>0</v>
      </c>
    </row>
    <row r="354" spans="1:15">
      <c r="A354" s="17" t="s">
        <v>448</v>
      </c>
      <c r="B354" s="7" t="s">
        <v>58</v>
      </c>
      <c r="C354" s="7" t="s">
        <v>24</v>
      </c>
      <c r="D354" s="6" t="s">
        <v>403</v>
      </c>
      <c r="E354" s="24" t="s">
        <v>457</v>
      </c>
      <c r="F354" s="7" t="s">
        <v>22</v>
      </c>
      <c r="G354" s="5">
        <v>4</v>
      </c>
      <c r="H354" s="5">
        <v>0</v>
      </c>
      <c r="I354" s="5"/>
      <c r="J354" s="16">
        <f t="shared" si="25"/>
        <v>4</v>
      </c>
      <c r="K354" s="8">
        <v>250.04</v>
      </c>
      <c r="L354" s="8">
        <f t="shared" si="29"/>
        <v>1000.16</v>
      </c>
      <c r="M354" s="8">
        <f t="shared" si="26"/>
        <v>0</v>
      </c>
      <c r="N354" s="8">
        <f t="shared" si="27"/>
        <v>0</v>
      </c>
      <c r="O354" s="8">
        <f t="shared" si="28"/>
        <v>1000.16</v>
      </c>
    </row>
    <row r="355" spans="1:15">
      <c r="A355" s="17" t="s">
        <v>448</v>
      </c>
      <c r="B355" s="7" t="s">
        <v>58</v>
      </c>
      <c r="C355" s="7" t="s">
        <v>24</v>
      </c>
      <c r="D355" s="6" t="s">
        <v>403</v>
      </c>
      <c r="E355" s="24" t="s">
        <v>458</v>
      </c>
      <c r="F355" s="7" t="s">
        <v>22</v>
      </c>
      <c r="G355" s="5">
        <v>4</v>
      </c>
      <c r="H355" s="5">
        <v>0</v>
      </c>
      <c r="I355" s="5"/>
      <c r="J355" s="16">
        <f t="shared" si="25"/>
        <v>4</v>
      </c>
      <c r="K355" s="8">
        <v>850.5</v>
      </c>
      <c r="L355" s="8">
        <f t="shared" si="29"/>
        <v>3402</v>
      </c>
      <c r="M355" s="8">
        <f t="shared" si="26"/>
        <v>0</v>
      </c>
      <c r="N355" s="8">
        <f t="shared" si="27"/>
        <v>0</v>
      </c>
      <c r="O355" s="8">
        <f t="shared" si="28"/>
        <v>3402</v>
      </c>
    </row>
    <row r="356" spans="1:15">
      <c r="A356" s="17" t="s">
        <v>448</v>
      </c>
      <c r="B356" s="7" t="s">
        <v>35</v>
      </c>
      <c r="C356" s="7" t="s">
        <v>36</v>
      </c>
      <c r="D356" s="6" t="s">
        <v>37</v>
      </c>
      <c r="E356" s="24" t="s">
        <v>459</v>
      </c>
      <c r="F356" s="7" t="s">
        <v>22</v>
      </c>
      <c r="G356" s="5">
        <v>0</v>
      </c>
      <c r="H356" s="5">
        <v>10</v>
      </c>
      <c r="I356" s="5">
        <v>10</v>
      </c>
      <c r="J356" s="5">
        <f t="shared" si="25"/>
        <v>0</v>
      </c>
      <c r="K356" s="8">
        <v>99</v>
      </c>
      <c r="L356" s="8">
        <f t="shared" si="29"/>
        <v>0</v>
      </c>
      <c r="M356" s="8">
        <f t="shared" si="26"/>
        <v>990</v>
      </c>
      <c r="N356" s="8">
        <f t="shared" si="27"/>
        <v>990</v>
      </c>
      <c r="O356" s="8">
        <f t="shared" si="28"/>
        <v>0</v>
      </c>
    </row>
    <row r="357" spans="1:15">
      <c r="A357" s="17" t="s">
        <v>448</v>
      </c>
      <c r="B357" s="7" t="s">
        <v>23</v>
      </c>
      <c r="C357" s="7" t="s">
        <v>24</v>
      </c>
      <c r="D357" s="6" t="s">
        <v>25</v>
      </c>
      <c r="E357" s="24" t="s">
        <v>460</v>
      </c>
      <c r="F357" s="7" t="s">
        <v>27</v>
      </c>
      <c r="G357" s="5">
        <v>0</v>
      </c>
      <c r="H357" s="5">
        <v>60</v>
      </c>
      <c r="I357" s="5">
        <v>60</v>
      </c>
      <c r="J357" s="5">
        <f t="shared" si="25"/>
        <v>0</v>
      </c>
      <c r="K357" s="8">
        <v>1550</v>
      </c>
      <c r="L357" s="8">
        <f t="shared" si="29"/>
        <v>0</v>
      </c>
      <c r="M357" s="8">
        <f t="shared" si="26"/>
        <v>93000</v>
      </c>
      <c r="N357" s="8">
        <f t="shared" si="27"/>
        <v>93000</v>
      </c>
      <c r="O357" s="8">
        <f t="shared" si="28"/>
        <v>0</v>
      </c>
    </row>
    <row r="358" spans="1:15">
      <c r="A358" s="17" t="s">
        <v>448</v>
      </c>
      <c r="B358" s="7" t="s">
        <v>23</v>
      </c>
      <c r="C358" s="7" t="s">
        <v>24</v>
      </c>
      <c r="D358" s="6" t="s">
        <v>25</v>
      </c>
      <c r="E358" s="24" t="s">
        <v>461</v>
      </c>
      <c r="F358" s="7" t="s">
        <v>27</v>
      </c>
      <c r="G358" s="5">
        <v>3</v>
      </c>
      <c r="H358" s="5"/>
      <c r="I358" s="5"/>
      <c r="J358" s="5">
        <f t="shared" si="25"/>
        <v>3</v>
      </c>
      <c r="K358" s="8">
        <v>8077.54</v>
      </c>
      <c r="L358" s="8">
        <f t="shared" si="29"/>
        <v>24232.62</v>
      </c>
      <c r="M358" s="8">
        <f t="shared" si="26"/>
        <v>0</v>
      </c>
      <c r="N358" s="8">
        <f t="shared" si="27"/>
        <v>0</v>
      </c>
      <c r="O358" s="8">
        <f t="shared" si="28"/>
        <v>24232.62</v>
      </c>
    </row>
    <row r="359" spans="1:15">
      <c r="A359" s="17" t="s">
        <v>448</v>
      </c>
      <c r="B359" s="19" t="s">
        <v>18</v>
      </c>
      <c r="C359" s="19" t="s">
        <v>19</v>
      </c>
      <c r="D359" s="6" t="s">
        <v>20</v>
      </c>
      <c r="E359" s="24" t="s">
        <v>462</v>
      </c>
      <c r="F359" s="7" t="s">
        <v>22</v>
      </c>
      <c r="G359" s="5">
        <v>0</v>
      </c>
      <c r="H359" s="5">
        <v>1</v>
      </c>
      <c r="I359" s="5">
        <v>1</v>
      </c>
      <c r="J359" s="5">
        <f t="shared" si="25"/>
        <v>0</v>
      </c>
      <c r="K359" s="8">
        <v>217</v>
      </c>
      <c r="L359" s="8">
        <f t="shared" si="29"/>
        <v>0</v>
      </c>
      <c r="M359" s="8">
        <f t="shared" si="26"/>
        <v>217</v>
      </c>
      <c r="N359" s="8">
        <f t="shared" si="27"/>
        <v>217</v>
      </c>
      <c r="O359" s="8">
        <f t="shared" si="28"/>
        <v>0</v>
      </c>
    </row>
    <row r="360" spans="1:15">
      <c r="A360" s="17" t="s">
        <v>448</v>
      </c>
      <c r="B360" s="19" t="s">
        <v>18</v>
      </c>
      <c r="C360" s="19" t="s">
        <v>19</v>
      </c>
      <c r="D360" s="6" t="s">
        <v>20</v>
      </c>
      <c r="E360" s="24" t="s">
        <v>463</v>
      </c>
      <c r="F360" s="7" t="s">
        <v>22</v>
      </c>
      <c r="G360" s="5">
        <v>0</v>
      </c>
      <c r="H360" s="5">
        <v>1</v>
      </c>
      <c r="I360" s="5">
        <v>1</v>
      </c>
      <c r="J360" s="5">
        <f t="shared" si="25"/>
        <v>0</v>
      </c>
      <c r="K360" s="8">
        <v>217</v>
      </c>
      <c r="L360" s="8">
        <f t="shared" si="29"/>
        <v>0</v>
      </c>
      <c r="M360" s="8">
        <f t="shared" si="26"/>
        <v>217</v>
      </c>
      <c r="N360" s="8">
        <f t="shared" si="27"/>
        <v>217</v>
      </c>
      <c r="O360" s="8">
        <f t="shared" si="28"/>
        <v>0</v>
      </c>
    </row>
    <row r="361" spans="1:15">
      <c r="A361" s="17" t="s">
        <v>464</v>
      </c>
      <c r="B361" s="7" t="s">
        <v>74</v>
      </c>
      <c r="C361" s="7" t="s">
        <v>24</v>
      </c>
      <c r="D361" s="6" t="s">
        <v>84</v>
      </c>
      <c r="E361" s="24" t="s">
        <v>465</v>
      </c>
      <c r="F361" s="7" t="s">
        <v>22</v>
      </c>
      <c r="G361" s="5">
        <v>0</v>
      </c>
      <c r="H361" s="5">
        <v>2</v>
      </c>
      <c r="I361" s="5">
        <v>2</v>
      </c>
      <c r="J361" s="16">
        <f t="shared" si="25"/>
        <v>0</v>
      </c>
      <c r="K361" s="8">
        <v>8000</v>
      </c>
      <c r="L361" s="8">
        <f t="shared" si="29"/>
        <v>0</v>
      </c>
      <c r="M361" s="8">
        <f t="shared" si="26"/>
        <v>16000</v>
      </c>
      <c r="N361" s="8">
        <f t="shared" si="27"/>
        <v>16000</v>
      </c>
      <c r="O361" s="8">
        <f t="shared" si="28"/>
        <v>0</v>
      </c>
    </row>
    <row r="362" spans="1:15">
      <c r="A362" s="17" t="s">
        <v>466</v>
      </c>
      <c r="B362" s="7" t="s">
        <v>35</v>
      </c>
      <c r="C362" s="7" t="s">
        <v>36</v>
      </c>
      <c r="D362" s="6" t="s">
        <v>37</v>
      </c>
      <c r="E362" s="24" t="s">
        <v>467</v>
      </c>
      <c r="F362" s="7" t="s">
        <v>22</v>
      </c>
      <c r="G362" s="5">
        <v>0</v>
      </c>
      <c r="H362" s="5">
        <v>30</v>
      </c>
      <c r="I362" s="5">
        <v>30</v>
      </c>
      <c r="J362" s="5">
        <f t="shared" si="25"/>
        <v>0</v>
      </c>
      <c r="K362" s="8">
        <v>100</v>
      </c>
      <c r="L362" s="8">
        <f t="shared" si="29"/>
        <v>0</v>
      </c>
      <c r="M362" s="8">
        <f t="shared" si="26"/>
        <v>3000</v>
      </c>
      <c r="N362" s="8">
        <f t="shared" si="27"/>
        <v>3000</v>
      </c>
      <c r="O362" s="8">
        <f t="shared" si="28"/>
        <v>0</v>
      </c>
    </row>
    <row r="363" spans="1:15">
      <c r="A363" s="17" t="s">
        <v>466</v>
      </c>
      <c r="B363" s="7" t="s">
        <v>74</v>
      </c>
      <c r="C363" s="7" t="s">
        <v>24</v>
      </c>
      <c r="D363" s="6" t="s">
        <v>84</v>
      </c>
      <c r="E363" s="24" t="s">
        <v>468</v>
      </c>
      <c r="F363" s="7" t="s">
        <v>22</v>
      </c>
      <c r="G363" s="5">
        <v>20</v>
      </c>
      <c r="H363" s="5"/>
      <c r="I363" s="5">
        <f>3+2</f>
        <v>5</v>
      </c>
      <c r="J363" s="5">
        <f t="shared" si="25"/>
        <v>15</v>
      </c>
      <c r="K363" s="8">
        <v>80</v>
      </c>
      <c r="L363" s="8">
        <f t="shared" si="29"/>
        <v>1600</v>
      </c>
      <c r="M363" s="8">
        <f t="shared" si="26"/>
        <v>0</v>
      </c>
      <c r="N363" s="8">
        <f t="shared" si="27"/>
        <v>400</v>
      </c>
      <c r="O363" s="8">
        <f t="shared" si="28"/>
        <v>1200</v>
      </c>
    </row>
    <row r="364" spans="1:15">
      <c r="A364" s="17" t="s">
        <v>466</v>
      </c>
      <c r="B364" s="19" t="s">
        <v>128</v>
      </c>
      <c r="C364" s="19" t="s">
        <v>24</v>
      </c>
      <c r="D364" s="6" t="s">
        <v>129</v>
      </c>
      <c r="E364" s="24" t="s">
        <v>469</v>
      </c>
      <c r="F364" s="7" t="s">
        <v>22</v>
      </c>
      <c r="G364" s="5">
        <v>0</v>
      </c>
      <c r="H364" s="5"/>
      <c r="I364" s="5"/>
      <c r="J364" s="5">
        <f t="shared" si="25"/>
        <v>0</v>
      </c>
      <c r="K364" s="8">
        <v>5635</v>
      </c>
      <c r="L364" s="8">
        <f t="shared" si="29"/>
        <v>0</v>
      </c>
      <c r="M364" s="8">
        <f t="shared" si="26"/>
        <v>0</v>
      </c>
      <c r="N364" s="8">
        <f t="shared" si="27"/>
        <v>0</v>
      </c>
      <c r="O364" s="8">
        <f t="shared" si="28"/>
        <v>0</v>
      </c>
    </row>
    <row r="365" spans="1:15">
      <c r="A365" s="17" t="s">
        <v>466</v>
      </c>
      <c r="B365" s="19" t="s">
        <v>128</v>
      </c>
      <c r="C365" s="19" t="s">
        <v>24</v>
      </c>
      <c r="D365" s="6" t="s">
        <v>129</v>
      </c>
      <c r="E365" s="24" t="s">
        <v>470</v>
      </c>
      <c r="F365" s="7" t="s">
        <v>22</v>
      </c>
      <c r="G365" s="5">
        <v>0</v>
      </c>
      <c r="H365" s="5"/>
      <c r="I365" s="5"/>
      <c r="J365" s="5">
        <f t="shared" si="25"/>
        <v>0</v>
      </c>
      <c r="K365" s="8">
        <v>16906</v>
      </c>
      <c r="L365" s="8">
        <f t="shared" si="29"/>
        <v>0</v>
      </c>
      <c r="M365" s="8">
        <f t="shared" si="26"/>
        <v>0</v>
      </c>
      <c r="N365" s="8">
        <f t="shared" si="27"/>
        <v>0</v>
      </c>
      <c r="O365" s="8">
        <f t="shared" si="28"/>
        <v>0</v>
      </c>
    </row>
    <row r="366" spans="1:15">
      <c r="A366" s="17" t="s">
        <v>466</v>
      </c>
      <c r="B366" s="19" t="s">
        <v>128</v>
      </c>
      <c r="C366" s="19" t="s">
        <v>24</v>
      </c>
      <c r="D366" s="6" t="s">
        <v>129</v>
      </c>
      <c r="E366" s="24" t="s">
        <v>471</v>
      </c>
      <c r="F366" s="7" t="s">
        <v>27</v>
      </c>
      <c r="G366" s="5">
        <v>2</v>
      </c>
      <c r="H366" s="5"/>
      <c r="I366" s="5"/>
      <c r="J366" s="5">
        <f t="shared" si="25"/>
        <v>2</v>
      </c>
      <c r="K366" s="8">
        <v>7415.25</v>
      </c>
      <c r="L366" s="8">
        <f t="shared" si="29"/>
        <v>14830.5</v>
      </c>
      <c r="M366" s="8">
        <f t="shared" si="26"/>
        <v>0</v>
      </c>
      <c r="N366" s="8">
        <f t="shared" si="27"/>
        <v>0</v>
      </c>
      <c r="O366" s="8">
        <f t="shared" si="28"/>
        <v>14830.5</v>
      </c>
    </row>
    <row r="367" spans="1:15">
      <c r="A367" s="17" t="s">
        <v>466</v>
      </c>
      <c r="B367" s="7" t="s">
        <v>472</v>
      </c>
      <c r="C367" s="7" t="s">
        <v>24</v>
      </c>
      <c r="D367" s="6" t="s">
        <v>50</v>
      </c>
      <c r="E367" s="24" t="s">
        <v>473</v>
      </c>
      <c r="F367" s="7" t="s">
        <v>76</v>
      </c>
      <c r="G367" s="5">
        <v>2</v>
      </c>
      <c r="H367" s="5"/>
      <c r="I367" s="5"/>
      <c r="J367" s="5">
        <f t="shared" si="25"/>
        <v>2</v>
      </c>
      <c r="K367" s="8">
        <v>540</v>
      </c>
      <c r="L367" s="8">
        <f t="shared" si="29"/>
        <v>1080</v>
      </c>
      <c r="M367" s="8">
        <f t="shared" si="26"/>
        <v>0</v>
      </c>
      <c r="N367" s="8">
        <f t="shared" si="27"/>
        <v>0</v>
      </c>
      <c r="O367" s="8">
        <f t="shared" si="28"/>
        <v>1080</v>
      </c>
    </row>
    <row r="368" spans="1:15">
      <c r="A368" s="17" t="s">
        <v>466</v>
      </c>
      <c r="B368" s="7" t="s">
        <v>472</v>
      </c>
      <c r="C368" s="7" t="s">
        <v>24</v>
      </c>
      <c r="D368" s="6" t="s">
        <v>50</v>
      </c>
      <c r="E368" s="24" t="s">
        <v>474</v>
      </c>
      <c r="F368" s="7" t="s">
        <v>165</v>
      </c>
      <c r="G368" s="5">
        <v>0</v>
      </c>
      <c r="H368" s="5"/>
      <c r="I368" s="5"/>
      <c r="J368" s="5">
        <f t="shared" si="25"/>
        <v>0</v>
      </c>
      <c r="K368" s="8">
        <v>215</v>
      </c>
      <c r="L368" s="8">
        <f t="shared" si="29"/>
        <v>0</v>
      </c>
      <c r="M368" s="8">
        <f t="shared" si="26"/>
        <v>0</v>
      </c>
      <c r="N368" s="8">
        <f t="shared" si="27"/>
        <v>0</v>
      </c>
      <c r="O368" s="8">
        <f t="shared" si="28"/>
        <v>0</v>
      </c>
    </row>
    <row r="369" spans="1:15">
      <c r="A369" s="17" t="s">
        <v>466</v>
      </c>
      <c r="B369" s="7" t="s">
        <v>472</v>
      </c>
      <c r="C369" s="7" t="s">
        <v>24</v>
      </c>
      <c r="D369" s="6" t="s">
        <v>50</v>
      </c>
      <c r="E369" s="24" t="s">
        <v>475</v>
      </c>
      <c r="F369" s="7" t="s">
        <v>165</v>
      </c>
      <c r="G369" s="5">
        <v>2</v>
      </c>
      <c r="H369" s="5"/>
      <c r="I369" s="5">
        <v>2</v>
      </c>
      <c r="J369" s="5">
        <f t="shared" si="25"/>
        <v>0</v>
      </c>
      <c r="K369" s="8">
        <v>215</v>
      </c>
      <c r="L369" s="8">
        <f t="shared" si="29"/>
        <v>430</v>
      </c>
      <c r="M369" s="8">
        <f t="shared" si="26"/>
        <v>0</v>
      </c>
      <c r="N369" s="8">
        <f t="shared" si="27"/>
        <v>430</v>
      </c>
      <c r="O369" s="8">
        <f t="shared" si="28"/>
        <v>0</v>
      </c>
    </row>
    <row r="370" spans="1:15">
      <c r="A370" s="17" t="s">
        <v>466</v>
      </c>
      <c r="B370" s="7" t="s">
        <v>472</v>
      </c>
      <c r="C370" s="7" t="s">
        <v>24</v>
      </c>
      <c r="D370" s="6" t="s">
        <v>50</v>
      </c>
      <c r="E370" s="24" t="s">
        <v>476</v>
      </c>
      <c r="F370" s="7" t="s">
        <v>165</v>
      </c>
      <c r="G370" s="5">
        <v>0</v>
      </c>
      <c r="H370" s="5"/>
      <c r="I370" s="5"/>
      <c r="J370" s="5">
        <f t="shared" si="25"/>
        <v>0</v>
      </c>
      <c r="K370" s="8">
        <v>215</v>
      </c>
      <c r="L370" s="8">
        <f t="shared" si="29"/>
        <v>0</v>
      </c>
      <c r="M370" s="8">
        <f t="shared" si="26"/>
        <v>0</v>
      </c>
      <c r="N370" s="8">
        <f t="shared" si="27"/>
        <v>0</v>
      </c>
      <c r="O370" s="8">
        <f t="shared" si="28"/>
        <v>0</v>
      </c>
    </row>
    <row r="371" spans="1:15">
      <c r="A371" s="17" t="s">
        <v>466</v>
      </c>
      <c r="B371" s="7" t="s">
        <v>35</v>
      </c>
      <c r="C371" s="7" t="s">
        <v>36</v>
      </c>
      <c r="D371" s="6" t="s">
        <v>37</v>
      </c>
      <c r="E371" s="24" t="s">
        <v>477</v>
      </c>
      <c r="F371" s="7" t="s">
        <v>27</v>
      </c>
      <c r="G371" s="5">
        <v>5</v>
      </c>
      <c r="H371" s="5"/>
      <c r="I371" s="5">
        <v>5</v>
      </c>
      <c r="J371" s="5">
        <f t="shared" si="25"/>
        <v>0</v>
      </c>
      <c r="K371" s="8">
        <v>50.85</v>
      </c>
      <c r="L371" s="8">
        <f t="shared" si="29"/>
        <v>254.25</v>
      </c>
      <c r="M371" s="8">
        <f t="shared" si="26"/>
        <v>0</v>
      </c>
      <c r="N371" s="8">
        <f t="shared" si="27"/>
        <v>254.25</v>
      </c>
      <c r="O371" s="8">
        <f t="shared" si="28"/>
        <v>0</v>
      </c>
    </row>
    <row r="372" spans="1:15">
      <c r="A372" s="17" t="s">
        <v>466</v>
      </c>
      <c r="B372" s="7" t="s">
        <v>23</v>
      </c>
      <c r="C372" s="7" t="s">
        <v>24</v>
      </c>
      <c r="D372" s="6" t="s">
        <v>25</v>
      </c>
      <c r="E372" s="24" t="s">
        <v>478</v>
      </c>
      <c r="F372" s="7" t="s">
        <v>22</v>
      </c>
      <c r="G372" s="5">
        <v>15</v>
      </c>
      <c r="H372" s="5"/>
      <c r="I372" s="5"/>
      <c r="J372" s="5">
        <f t="shared" si="25"/>
        <v>15</v>
      </c>
      <c r="K372" s="8">
        <v>12</v>
      </c>
      <c r="L372" s="8">
        <f t="shared" si="29"/>
        <v>180</v>
      </c>
      <c r="M372" s="8">
        <f t="shared" si="26"/>
        <v>0</v>
      </c>
      <c r="N372" s="8">
        <f t="shared" si="27"/>
        <v>0</v>
      </c>
      <c r="O372" s="8">
        <f t="shared" si="28"/>
        <v>180</v>
      </c>
    </row>
    <row r="373" spans="1:15">
      <c r="A373" s="17" t="s">
        <v>466</v>
      </c>
      <c r="B373" s="19" t="s">
        <v>128</v>
      </c>
      <c r="C373" s="19" t="s">
        <v>24</v>
      </c>
      <c r="D373" s="6" t="s">
        <v>129</v>
      </c>
      <c r="E373" s="24" t="s">
        <v>479</v>
      </c>
      <c r="F373" s="7" t="s">
        <v>27</v>
      </c>
      <c r="G373" s="5">
        <v>5</v>
      </c>
      <c r="H373" s="5"/>
      <c r="I373" s="5"/>
      <c r="J373" s="5">
        <f t="shared" si="25"/>
        <v>5</v>
      </c>
      <c r="K373" s="8">
        <v>162.5</v>
      </c>
      <c r="L373" s="8">
        <f t="shared" si="29"/>
        <v>812.5</v>
      </c>
      <c r="M373" s="8">
        <f t="shared" si="26"/>
        <v>0</v>
      </c>
      <c r="N373" s="8">
        <f t="shared" si="27"/>
        <v>0</v>
      </c>
      <c r="O373" s="8">
        <f t="shared" si="28"/>
        <v>812.5</v>
      </c>
    </row>
    <row r="374" spans="1:15">
      <c r="A374" s="17" t="s">
        <v>466</v>
      </c>
      <c r="B374" s="19" t="s">
        <v>128</v>
      </c>
      <c r="C374" s="19" t="s">
        <v>24</v>
      </c>
      <c r="D374" s="6" t="s">
        <v>129</v>
      </c>
      <c r="E374" s="24" t="s">
        <v>480</v>
      </c>
      <c r="F374" s="7" t="s">
        <v>27</v>
      </c>
      <c r="G374" s="5">
        <v>3</v>
      </c>
      <c r="H374" s="5"/>
      <c r="I374" s="5">
        <v>1</v>
      </c>
      <c r="J374" s="5">
        <f t="shared" si="25"/>
        <v>2</v>
      </c>
      <c r="K374" s="8">
        <v>1790.26</v>
      </c>
      <c r="L374" s="8">
        <f t="shared" si="29"/>
        <v>5370.78</v>
      </c>
      <c r="M374" s="8">
        <f t="shared" si="26"/>
        <v>0</v>
      </c>
      <c r="N374" s="8">
        <f t="shared" si="27"/>
        <v>1790.26</v>
      </c>
      <c r="O374" s="8">
        <f t="shared" si="28"/>
        <v>3580.5199999999995</v>
      </c>
    </row>
    <row r="375" spans="1:15">
      <c r="A375" s="17" t="s">
        <v>466</v>
      </c>
      <c r="B375" s="19" t="s">
        <v>128</v>
      </c>
      <c r="C375" s="19" t="s">
        <v>24</v>
      </c>
      <c r="D375" s="6" t="s">
        <v>129</v>
      </c>
      <c r="E375" s="24" t="s">
        <v>481</v>
      </c>
      <c r="F375" s="7" t="s">
        <v>27</v>
      </c>
      <c r="G375" s="5">
        <v>3</v>
      </c>
      <c r="H375" s="5"/>
      <c r="I375" s="5"/>
      <c r="J375" s="5">
        <f t="shared" si="25"/>
        <v>3</v>
      </c>
      <c r="K375" s="8">
        <v>151.47</v>
      </c>
      <c r="L375" s="8">
        <f t="shared" si="29"/>
        <v>454.40999999999997</v>
      </c>
      <c r="M375" s="8">
        <f t="shared" si="26"/>
        <v>0</v>
      </c>
      <c r="N375" s="8">
        <f t="shared" si="27"/>
        <v>0</v>
      </c>
      <c r="O375" s="8">
        <f t="shared" si="28"/>
        <v>454.40999999999997</v>
      </c>
    </row>
    <row r="376" spans="1:15">
      <c r="A376" s="17" t="s">
        <v>466</v>
      </c>
      <c r="B376" s="7" t="s">
        <v>35</v>
      </c>
      <c r="C376" s="7" t="s">
        <v>36</v>
      </c>
      <c r="D376" s="6" t="s">
        <v>37</v>
      </c>
      <c r="E376" s="24" t="s">
        <v>482</v>
      </c>
      <c r="F376" s="7" t="s">
        <v>198</v>
      </c>
      <c r="G376" s="5">
        <v>68</v>
      </c>
      <c r="H376" s="5"/>
      <c r="I376" s="5"/>
      <c r="J376" s="5">
        <f t="shared" si="25"/>
        <v>68</v>
      </c>
      <c r="K376" s="8">
        <v>2615</v>
      </c>
      <c r="L376" s="8">
        <f t="shared" si="29"/>
        <v>177820</v>
      </c>
      <c r="M376" s="8">
        <f t="shared" si="26"/>
        <v>0</v>
      </c>
      <c r="N376" s="8">
        <f t="shared" si="27"/>
        <v>0</v>
      </c>
      <c r="O376" s="8">
        <f t="shared" si="28"/>
        <v>177820</v>
      </c>
    </row>
    <row r="377" spans="1:15">
      <c r="A377" s="17" t="s">
        <v>466</v>
      </c>
      <c r="B377" s="7" t="s">
        <v>483</v>
      </c>
      <c r="C377" s="7" t="s">
        <v>36</v>
      </c>
      <c r="D377" s="6" t="s">
        <v>37</v>
      </c>
      <c r="E377" s="24" t="s">
        <v>484</v>
      </c>
      <c r="F377" s="7" t="s">
        <v>22</v>
      </c>
      <c r="G377" s="5">
        <v>111</v>
      </c>
      <c r="H377" s="5"/>
      <c r="I377" s="5"/>
      <c r="J377" s="5">
        <f t="shared" si="25"/>
        <v>111</v>
      </c>
      <c r="K377" s="8">
        <v>24</v>
      </c>
      <c r="L377" s="8">
        <f t="shared" si="29"/>
        <v>2664</v>
      </c>
      <c r="M377" s="8">
        <f t="shared" si="26"/>
        <v>0</v>
      </c>
      <c r="N377" s="8">
        <f t="shared" si="27"/>
        <v>0</v>
      </c>
      <c r="O377" s="8">
        <f t="shared" si="28"/>
        <v>2664</v>
      </c>
    </row>
    <row r="378" spans="1:15">
      <c r="A378" s="17" t="s">
        <v>466</v>
      </c>
      <c r="B378" s="7" t="s">
        <v>483</v>
      </c>
      <c r="C378" s="7" t="s">
        <v>36</v>
      </c>
      <c r="D378" s="6" t="s">
        <v>37</v>
      </c>
      <c r="E378" s="24" t="s">
        <v>485</v>
      </c>
      <c r="F378" s="7" t="s">
        <v>22</v>
      </c>
      <c r="G378" s="5">
        <v>72</v>
      </c>
      <c r="H378" s="5"/>
      <c r="I378" s="5">
        <f>1+4+3</f>
        <v>8</v>
      </c>
      <c r="J378" s="5">
        <f t="shared" si="25"/>
        <v>64</v>
      </c>
      <c r="K378" s="8">
        <v>19</v>
      </c>
      <c r="L378" s="8">
        <f t="shared" si="29"/>
        <v>1368</v>
      </c>
      <c r="M378" s="8">
        <f t="shared" si="26"/>
        <v>0</v>
      </c>
      <c r="N378" s="8">
        <f t="shared" si="27"/>
        <v>152</v>
      </c>
      <c r="O378" s="8">
        <f t="shared" si="28"/>
        <v>1216</v>
      </c>
    </row>
    <row r="379" spans="1:15">
      <c r="A379" s="17" t="s">
        <v>466</v>
      </c>
      <c r="B379" s="7" t="s">
        <v>23</v>
      </c>
      <c r="C379" s="7" t="s">
        <v>24</v>
      </c>
      <c r="D379" s="6" t="s">
        <v>25</v>
      </c>
      <c r="E379" s="24" t="s">
        <v>486</v>
      </c>
      <c r="F379" s="7" t="s">
        <v>27</v>
      </c>
      <c r="G379" s="5">
        <v>12</v>
      </c>
      <c r="H379" s="5"/>
      <c r="I379" s="5"/>
      <c r="J379" s="5">
        <f t="shared" si="25"/>
        <v>12</v>
      </c>
      <c r="K379" s="8">
        <v>95</v>
      </c>
      <c r="L379" s="8">
        <f t="shared" si="29"/>
        <v>1140</v>
      </c>
      <c r="M379" s="8">
        <f t="shared" si="26"/>
        <v>0</v>
      </c>
      <c r="N379" s="8">
        <f t="shared" si="27"/>
        <v>0</v>
      </c>
      <c r="O379" s="8">
        <f t="shared" si="28"/>
        <v>1140</v>
      </c>
    </row>
    <row r="380" spans="1:15">
      <c r="A380" s="17" t="s">
        <v>466</v>
      </c>
      <c r="B380" s="7" t="s">
        <v>54</v>
      </c>
      <c r="C380" s="7" t="s">
        <v>24</v>
      </c>
      <c r="D380" s="6" t="s">
        <v>55</v>
      </c>
      <c r="E380" s="24" t="s">
        <v>487</v>
      </c>
      <c r="F380" s="7" t="s">
        <v>27</v>
      </c>
      <c r="G380" s="5">
        <v>10</v>
      </c>
      <c r="H380" s="5"/>
      <c r="I380" s="5">
        <v>10</v>
      </c>
      <c r="J380" s="5">
        <f t="shared" si="25"/>
        <v>0</v>
      </c>
      <c r="K380" s="8">
        <v>485.17</v>
      </c>
      <c r="L380" s="8">
        <f t="shared" si="29"/>
        <v>4851.7</v>
      </c>
      <c r="M380" s="8">
        <f t="shared" si="26"/>
        <v>0</v>
      </c>
      <c r="N380" s="8">
        <f t="shared" si="27"/>
        <v>4851.7</v>
      </c>
      <c r="O380" s="8">
        <f t="shared" si="28"/>
        <v>0</v>
      </c>
    </row>
    <row r="381" spans="1:15">
      <c r="A381" s="17" t="s">
        <v>466</v>
      </c>
      <c r="B381" s="7" t="s">
        <v>54</v>
      </c>
      <c r="C381" s="7" t="s">
        <v>24</v>
      </c>
      <c r="D381" s="6" t="s">
        <v>55</v>
      </c>
      <c r="E381" s="24" t="s">
        <v>488</v>
      </c>
      <c r="F381" s="7" t="s">
        <v>27</v>
      </c>
      <c r="G381" s="5">
        <v>16</v>
      </c>
      <c r="H381" s="5"/>
      <c r="I381" s="5"/>
      <c r="J381" s="16">
        <f t="shared" si="25"/>
        <v>16</v>
      </c>
      <c r="K381" s="8">
        <v>325</v>
      </c>
      <c r="L381" s="8">
        <f t="shared" si="29"/>
        <v>5200</v>
      </c>
      <c r="M381" s="8">
        <f t="shared" si="26"/>
        <v>0</v>
      </c>
      <c r="N381" s="8">
        <f t="shared" si="27"/>
        <v>0</v>
      </c>
      <c r="O381" s="8">
        <f t="shared" si="28"/>
        <v>5200</v>
      </c>
    </row>
    <row r="382" spans="1:15">
      <c r="A382" s="17" t="s">
        <v>466</v>
      </c>
      <c r="B382" s="7" t="s">
        <v>74</v>
      </c>
      <c r="C382" s="7" t="s">
        <v>24</v>
      </c>
      <c r="D382" s="6" t="s">
        <v>84</v>
      </c>
      <c r="E382" s="24" t="s">
        <v>489</v>
      </c>
      <c r="F382" s="7" t="s">
        <v>27</v>
      </c>
      <c r="G382" s="5">
        <v>12</v>
      </c>
      <c r="H382" s="5"/>
      <c r="I382" s="5">
        <f>5+5+2</f>
        <v>12</v>
      </c>
      <c r="J382" s="5">
        <f t="shared" si="25"/>
        <v>0</v>
      </c>
      <c r="K382" s="8">
        <v>4100</v>
      </c>
      <c r="L382" s="8">
        <f t="shared" si="29"/>
        <v>49200</v>
      </c>
      <c r="M382" s="8">
        <f t="shared" si="26"/>
        <v>0</v>
      </c>
      <c r="N382" s="8">
        <f t="shared" si="27"/>
        <v>49200</v>
      </c>
      <c r="O382" s="8">
        <f t="shared" si="28"/>
        <v>0</v>
      </c>
    </row>
    <row r="383" spans="1:15">
      <c r="A383" s="17" t="s">
        <v>466</v>
      </c>
      <c r="B383" s="7" t="s">
        <v>74</v>
      </c>
      <c r="C383" s="7" t="s">
        <v>24</v>
      </c>
      <c r="D383" s="6" t="s">
        <v>84</v>
      </c>
      <c r="E383" s="24" t="s">
        <v>490</v>
      </c>
      <c r="F383" s="7" t="s">
        <v>22</v>
      </c>
      <c r="G383" s="5">
        <v>6</v>
      </c>
      <c r="H383" s="5"/>
      <c r="I383" s="5"/>
      <c r="J383" s="5">
        <f t="shared" si="25"/>
        <v>6</v>
      </c>
      <c r="K383" s="8">
        <v>1650</v>
      </c>
      <c r="L383" s="8">
        <f t="shared" si="29"/>
        <v>9900</v>
      </c>
      <c r="M383" s="8">
        <f t="shared" si="26"/>
        <v>0</v>
      </c>
      <c r="N383" s="8">
        <f t="shared" si="27"/>
        <v>0</v>
      </c>
      <c r="O383" s="8">
        <f t="shared" si="28"/>
        <v>9900</v>
      </c>
    </row>
    <row r="384" spans="1:15">
      <c r="A384" s="17" t="s">
        <v>466</v>
      </c>
      <c r="B384" s="7" t="s">
        <v>74</v>
      </c>
      <c r="C384" s="7" t="s">
        <v>24</v>
      </c>
      <c r="D384" s="6" t="s">
        <v>84</v>
      </c>
      <c r="E384" s="24" t="s">
        <v>491</v>
      </c>
      <c r="F384" s="7" t="s">
        <v>27</v>
      </c>
      <c r="G384" s="5">
        <v>6</v>
      </c>
      <c r="H384" s="5"/>
      <c r="I384" s="5">
        <v>6</v>
      </c>
      <c r="J384" s="5">
        <f t="shared" si="25"/>
        <v>0</v>
      </c>
      <c r="K384" s="8">
        <v>3600</v>
      </c>
      <c r="L384" s="8">
        <f t="shared" si="29"/>
        <v>21600</v>
      </c>
      <c r="M384" s="8">
        <f t="shared" si="26"/>
        <v>0</v>
      </c>
      <c r="N384" s="8">
        <f t="shared" si="27"/>
        <v>21600</v>
      </c>
      <c r="O384" s="8">
        <f t="shared" si="28"/>
        <v>0</v>
      </c>
    </row>
    <row r="385" spans="1:15">
      <c r="A385" s="17" t="s">
        <v>466</v>
      </c>
      <c r="B385" s="7" t="s">
        <v>74</v>
      </c>
      <c r="C385" s="7" t="s">
        <v>24</v>
      </c>
      <c r="D385" s="6" t="s">
        <v>84</v>
      </c>
      <c r="E385" s="24" t="s">
        <v>492</v>
      </c>
      <c r="F385" s="7" t="s">
        <v>27</v>
      </c>
      <c r="G385" s="5">
        <v>4</v>
      </c>
      <c r="H385" s="5"/>
      <c r="I385" s="5">
        <v>4</v>
      </c>
      <c r="J385" s="5">
        <f t="shared" si="25"/>
        <v>0</v>
      </c>
      <c r="K385" s="8">
        <v>3400</v>
      </c>
      <c r="L385" s="8">
        <f t="shared" si="29"/>
        <v>13600</v>
      </c>
      <c r="M385" s="8">
        <f t="shared" si="26"/>
        <v>0</v>
      </c>
      <c r="N385" s="8">
        <f t="shared" si="27"/>
        <v>13600</v>
      </c>
      <c r="O385" s="8">
        <f t="shared" si="28"/>
        <v>0</v>
      </c>
    </row>
    <row r="386" spans="1:15">
      <c r="A386" s="17" t="s">
        <v>466</v>
      </c>
      <c r="B386" s="7" t="s">
        <v>74</v>
      </c>
      <c r="C386" s="7" t="s">
        <v>24</v>
      </c>
      <c r="D386" s="6" t="s">
        <v>84</v>
      </c>
      <c r="E386" s="24" t="s">
        <v>493</v>
      </c>
      <c r="F386" s="7" t="s">
        <v>27</v>
      </c>
      <c r="G386" s="5">
        <v>5</v>
      </c>
      <c r="H386" s="5"/>
      <c r="I386" s="5">
        <v>5</v>
      </c>
      <c r="J386" s="5">
        <f t="shared" si="25"/>
        <v>0</v>
      </c>
      <c r="K386" s="8">
        <v>3500</v>
      </c>
      <c r="L386" s="8">
        <f t="shared" si="29"/>
        <v>17500</v>
      </c>
      <c r="M386" s="8">
        <f t="shared" si="26"/>
        <v>0</v>
      </c>
      <c r="N386" s="8">
        <f t="shared" si="27"/>
        <v>17500</v>
      </c>
      <c r="O386" s="8">
        <f t="shared" si="28"/>
        <v>0</v>
      </c>
    </row>
    <row r="387" spans="1:15">
      <c r="A387" s="17" t="s">
        <v>466</v>
      </c>
      <c r="B387" s="7" t="s">
        <v>74</v>
      </c>
      <c r="C387" s="7" t="s">
        <v>24</v>
      </c>
      <c r="D387" s="6" t="s">
        <v>84</v>
      </c>
      <c r="E387" s="24" t="s">
        <v>494</v>
      </c>
      <c r="F387" s="7" t="s">
        <v>22</v>
      </c>
      <c r="G387" s="5">
        <v>5</v>
      </c>
      <c r="H387" s="5"/>
      <c r="I387" s="5">
        <v>5</v>
      </c>
      <c r="J387" s="5">
        <f t="shared" si="25"/>
        <v>0</v>
      </c>
      <c r="K387" s="8">
        <v>3500</v>
      </c>
      <c r="L387" s="8">
        <f t="shared" si="29"/>
        <v>17500</v>
      </c>
      <c r="M387" s="8">
        <f t="shared" si="26"/>
        <v>0</v>
      </c>
      <c r="N387" s="8">
        <f t="shared" si="27"/>
        <v>17500</v>
      </c>
      <c r="O387" s="8">
        <f t="shared" si="28"/>
        <v>0</v>
      </c>
    </row>
    <row r="388" spans="1:15">
      <c r="A388" s="17" t="s">
        <v>466</v>
      </c>
      <c r="B388" s="7" t="s">
        <v>74</v>
      </c>
      <c r="C388" s="7" t="s">
        <v>24</v>
      </c>
      <c r="D388" s="6" t="s">
        <v>84</v>
      </c>
      <c r="E388" s="24" t="s">
        <v>495</v>
      </c>
      <c r="F388" s="7" t="s">
        <v>27</v>
      </c>
      <c r="G388" s="5">
        <v>0</v>
      </c>
      <c r="H388" s="5"/>
      <c r="I388" s="5"/>
      <c r="J388" s="5">
        <f t="shared" si="25"/>
        <v>0</v>
      </c>
      <c r="K388" s="8">
        <v>3300</v>
      </c>
      <c r="L388" s="8">
        <f t="shared" si="29"/>
        <v>0</v>
      </c>
      <c r="M388" s="8">
        <f t="shared" si="26"/>
        <v>0</v>
      </c>
      <c r="N388" s="8">
        <f t="shared" si="27"/>
        <v>0</v>
      </c>
      <c r="O388" s="8">
        <f t="shared" si="28"/>
        <v>0</v>
      </c>
    </row>
    <row r="389" spans="1:15">
      <c r="A389" s="17" t="s">
        <v>466</v>
      </c>
      <c r="B389" s="7" t="s">
        <v>74</v>
      </c>
      <c r="C389" s="7" t="s">
        <v>24</v>
      </c>
      <c r="D389" s="6" t="s">
        <v>84</v>
      </c>
      <c r="E389" s="24" t="s">
        <v>496</v>
      </c>
      <c r="F389" s="7" t="s">
        <v>27</v>
      </c>
      <c r="G389" s="5">
        <v>2</v>
      </c>
      <c r="H389" s="5"/>
      <c r="I389" s="5"/>
      <c r="J389" s="5">
        <f t="shared" si="25"/>
        <v>2</v>
      </c>
      <c r="K389" s="8">
        <v>5500</v>
      </c>
      <c r="L389" s="8">
        <f t="shared" si="29"/>
        <v>11000</v>
      </c>
      <c r="M389" s="8">
        <f t="shared" si="26"/>
        <v>0</v>
      </c>
      <c r="N389" s="8">
        <f t="shared" si="27"/>
        <v>0</v>
      </c>
      <c r="O389" s="8">
        <f t="shared" si="28"/>
        <v>11000</v>
      </c>
    </row>
    <row r="390" spans="1:15">
      <c r="A390" s="17" t="s">
        <v>466</v>
      </c>
      <c r="B390" s="7" t="s">
        <v>74</v>
      </c>
      <c r="C390" s="7" t="s">
        <v>24</v>
      </c>
      <c r="D390" s="6" t="s">
        <v>84</v>
      </c>
      <c r="E390" s="24" t="s">
        <v>497</v>
      </c>
      <c r="F390" s="7" t="s">
        <v>27</v>
      </c>
      <c r="G390" s="5">
        <v>0</v>
      </c>
      <c r="H390" s="5"/>
      <c r="I390" s="5"/>
      <c r="J390" s="5">
        <f t="shared" si="25"/>
        <v>0</v>
      </c>
      <c r="K390" s="8">
        <v>5500</v>
      </c>
      <c r="L390" s="8">
        <f t="shared" si="29"/>
        <v>0</v>
      </c>
      <c r="M390" s="8">
        <f t="shared" si="26"/>
        <v>0</v>
      </c>
      <c r="N390" s="8">
        <f t="shared" si="27"/>
        <v>0</v>
      </c>
      <c r="O390" s="8">
        <f t="shared" si="28"/>
        <v>0</v>
      </c>
    </row>
    <row r="391" spans="1:15">
      <c r="A391" s="17" t="s">
        <v>466</v>
      </c>
      <c r="B391" s="7" t="s">
        <v>74</v>
      </c>
      <c r="C391" s="7" t="s">
        <v>24</v>
      </c>
      <c r="D391" s="6" t="s">
        <v>84</v>
      </c>
      <c r="E391" s="24" t="s">
        <v>498</v>
      </c>
      <c r="F391" s="7" t="s">
        <v>27</v>
      </c>
      <c r="G391" s="5">
        <v>2</v>
      </c>
      <c r="H391" s="5"/>
      <c r="I391" s="5"/>
      <c r="J391" s="5">
        <f t="shared" ref="J391:J436" si="30">+G391+H391-I391</f>
        <v>2</v>
      </c>
      <c r="K391" s="8">
        <v>5500</v>
      </c>
      <c r="L391" s="8">
        <f t="shared" si="29"/>
        <v>11000</v>
      </c>
      <c r="M391" s="8">
        <f t="shared" ref="M391:M439" si="31">+H391*K391</f>
        <v>0</v>
      </c>
      <c r="N391" s="8">
        <f t="shared" ref="N391:N439" si="32">+I391*K391</f>
        <v>0</v>
      </c>
      <c r="O391" s="8">
        <f t="shared" ref="O391:O439" si="33">+L391+M391-N391</f>
        <v>11000</v>
      </c>
    </row>
    <row r="392" spans="1:15">
      <c r="A392" s="17" t="s">
        <v>466</v>
      </c>
      <c r="B392" s="7" t="s">
        <v>74</v>
      </c>
      <c r="C392" s="7" t="s">
        <v>24</v>
      </c>
      <c r="D392" s="6" t="s">
        <v>84</v>
      </c>
      <c r="E392" s="24" t="s">
        <v>499</v>
      </c>
      <c r="F392" s="7" t="s">
        <v>27</v>
      </c>
      <c r="G392" s="5">
        <v>12</v>
      </c>
      <c r="H392" s="5"/>
      <c r="I392" s="5"/>
      <c r="J392" s="16">
        <f t="shared" si="30"/>
        <v>12</v>
      </c>
      <c r="K392" s="8">
        <v>2440</v>
      </c>
      <c r="L392" s="8">
        <f t="shared" ref="L392:L439" si="34">+G392*K392</f>
        <v>29280</v>
      </c>
      <c r="M392" s="8">
        <f t="shared" si="31"/>
        <v>0</v>
      </c>
      <c r="N392" s="8">
        <f t="shared" si="32"/>
        <v>0</v>
      </c>
      <c r="O392" s="8">
        <f t="shared" si="33"/>
        <v>29280</v>
      </c>
    </row>
    <row r="393" spans="1:15">
      <c r="A393" s="17" t="s">
        <v>466</v>
      </c>
      <c r="B393" s="7" t="s">
        <v>74</v>
      </c>
      <c r="C393" s="7" t="s">
        <v>24</v>
      </c>
      <c r="D393" s="6" t="s">
        <v>84</v>
      </c>
      <c r="E393" s="24" t="s">
        <v>500</v>
      </c>
      <c r="F393" s="7" t="s">
        <v>27</v>
      </c>
      <c r="G393" s="5">
        <v>14</v>
      </c>
      <c r="H393" s="5"/>
      <c r="I393" s="5"/>
      <c r="J393" s="16">
        <f t="shared" si="30"/>
        <v>14</v>
      </c>
      <c r="K393" s="8">
        <v>2440</v>
      </c>
      <c r="L393" s="8">
        <f t="shared" si="34"/>
        <v>34160</v>
      </c>
      <c r="M393" s="8">
        <f t="shared" si="31"/>
        <v>0</v>
      </c>
      <c r="N393" s="8">
        <f t="shared" si="32"/>
        <v>0</v>
      </c>
      <c r="O393" s="8">
        <f t="shared" si="33"/>
        <v>34160</v>
      </c>
    </row>
    <row r="394" spans="1:15">
      <c r="A394" s="17" t="s">
        <v>466</v>
      </c>
      <c r="B394" s="7" t="s">
        <v>74</v>
      </c>
      <c r="C394" s="7" t="s">
        <v>24</v>
      </c>
      <c r="D394" s="6" t="s">
        <v>84</v>
      </c>
      <c r="E394" s="24" t="s">
        <v>501</v>
      </c>
      <c r="F394" s="7" t="s">
        <v>27</v>
      </c>
      <c r="G394" s="5">
        <v>1</v>
      </c>
      <c r="H394" s="5"/>
      <c r="I394" s="5">
        <v>1</v>
      </c>
      <c r="J394" s="5">
        <f t="shared" si="30"/>
        <v>0</v>
      </c>
      <c r="K394" s="8">
        <v>2623.3</v>
      </c>
      <c r="L394" s="8">
        <f t="shared" si="34"/>
        <v>2623.3</v>
      </c>
      <c r="M394" s="8">
        <f t="shared" si="31"/>
        <v>0</v>
      </c>
      <c r="N394" s="8">
        <f t="shared" si="32"/>
        <v>2623.3</v>
      </c>
      <c r="O394" s="8">
        <f t="shared" si="33"/>
        <v>0</v>
      </c>
    </row>
    <row r="395" spans="1:15">
      <c r="A395" s="17" t="s">
        <v>466</v>
      </c>
      <c r="B395" s="7" t="s">
        <v>74</v>
      </c>
      <c r="C395" s="7" t="s">
        <v>24</v>
      </c>
      <c r="D395" s="6" t="s">
        <v>84</v>
      </c>
      <c r="E395" s="24" t="s">
        <v>502</v>
      </c>
      <c r="F395" s="7" t="s">
        <v>27</v>
      </c>
      <c r="G395" s="5">
        <v>0</v>
      </c>
      <c r="H395" s="5"/>
      <c r="I395" s="5"/>
      <c r="J395" s="16">
        <f t="shared" si="30"/>
        <v>0</v>
      </c>
      <c r="K395" s="8">
        <v>4068</v>
      </c>
      <c r="L395" s="8">
        <f t="shared" si="34"/>
        <v>0</v>
      </c>
      <c r="M395" s="8">
        <f t="shared" si="31"/>
        <v>0</v>
      </c>
      <c r="N395" s="8">
        <f t="shared" si="32"/>
        <v>0</v>
      </c>
      <c r="O395" s="8">
        <f t="shared" si="33"/>
        <v>0</v>
      </c>
    </row>
    <row r="396" spans="1:15">
      <c r="A396" s="17" t="s">
        <v>466</v>
      </c>
      <c r="B396" s="7" t="s">
        <v>74</v>
      </c>
      <c r="C396" s="7" t="s">
        <v>24</v>
      </c>
      <c r="D396" s="6" t="s">
        <v>84</v>
      </c>
      <c r="E396" s="24" t="s">
        <v>503</v>
      </c>
      <c r="F396" s="7" t="s">
        <v>27</v>
      </c>
      <c r="G396" s="5">
        <v>14</v>
      </c>
      <c r="H396" s="5"/>
      <c r="I396" s="5"/>
      <c r="J396" s="16">
        <f t="shared" si="30"/>
        <v>14</v>
      </c>
      <c r="K396" s="8">
        <v>2440</v>
      </c>
      <c r="L396" s="8">
        <f t="shared" si="34"/>
        <v>34160</v>
      </c>
      <c r="M396" s="8">
        <f t="shared" si="31"/>
        <v>0</v>
      </c>
      <c r="N396" s="8">
        <f t="shared" si="32"/>
        <v>0</v>
      </c>
      <c r="O396" s="8">
        <f t="shared" si="33"/>
        <v>34160</v>
      </c>
    </row>
    <row r="397" spans="1:15">
      <c r="A397" s="17" t="s">
        <v>466</v>
      </c>
      <c r="B397" s="7" t="s">
        <v>74</v>
      </c>
      <c r="C397" s="7" t="s">
        <v>24</v>
      </c>
      <c r="D397" s="6" t="s">
        <v>84</v>
      </c>
      <c r="E397" s="24" t="s">
        <v>504</v>
      </c>
      <c r="F397" s="7" t="s">
        <v>27</v>
      </c>
      <c r="G397" s="5">
        <v>0</v>
      </c>
      <c r="H397" s="5"/>
      <c r="I397" s="5"/>
      <c r="J397" s="5">
        <f t="shared" si="30"/>
        <v>0</v>
      </c>
      <c r="K397" s="8">
        <v>2700</v>
      </c>
      <c r="L397" s="8">
        <f t="shared" si="34"/>
        <v>0</v>
      </c>
      <c r="M397" s="8">
        <f t="shared" si="31"/>
        <v>0</v>
      </c>
      <c r="N397" s="8">
        <f t="shared" si="32"/>
        <v>0</v>
      </c>
      <c r="O397" s="8">
        <f t="shared" si="33"/>
        <v>0</v>
      </c>
    </row>
    <row r="398" spans="1:15">
      <c r="A398" s="17" t="s">
        <v>466</v>
      </c>
      <c r="B398" s="7" t="s">
        <v>74</v>
      </c>
      <c r="C398" s="7" t="s">
        <v>24</v>
      </c>
      <c r="D398" s="6" t="s">
        <v>84</v>
      </c>
      <c r="E398" s="24" t="s">
        <v>505</v>
      </c>
      <c r="F398" s="7" t="s">
        <v>27</v>
      </c>
      <c r="G398" s="5">
        <v>2</v>
      </c>
      <c r="H398" s="5"/>
      <c r="I398" s="5"/>
      <c r="J398" s="16">
        <f t="shared" si="30"/>
        <v>2</v>
      </c>
      <c r="K398" s="8">
        <v>8143.2</v>
      </c>
      <c r="L398" s="8">
        <f t="shared" si="34"/>
        <v>16286.4</v>
      </c>
      <c r="M398" s="8">
        <f t="shared" si="31"/>
        <v>0</v>
      </c>
      <c r="N398" s="8">
        <f t="shared" si="32"/>
        <v>0</v>
      </c>
      <c r="O398" s="8">
        <f t="shared" si="33"/>
        <v>16286.4</v>
      </c>
    </row>
    <row r="399" spans="1:15">
      <c r="A399" s="17" t="s">
        <v>466</v>
      </c>
      <c r="B399" s="7" t="s">
        <v>74</v>
      </c>
      <c r="C399" s="7" t="s">
        <v>24</v>
      </c>
      <c r="D399" s="6" t="s">
        <v>84</v>
      </c>
      <c r="E399" s="24" t="s">
        <v>506</v>
      </c>
      <c r="F399" s="7" t="s">
        <v>229</v>
      </c>
      <c r="G399" s="5">
        <v>2</v>
      </c>
      <c r="H399" s="5"/>
      <c r="I399" s="5"/>
      <c r="J399" s="16">
        <f t="shared" si="30"/>
        <v>2</v>
      </c>
      <c r="K399" s="8">
        <v>23021</v>
      </c>
      <c r="L399" s="8">
        <f t="shared" si="34"/>
        <v>46042</v>
      </c>
      <c r="M399" s="8">
        <f t="shared" si="31"/>
        <v>0</v>
      </c>
      <c r="N399" s="8">
        <f t="shared" si="32"/>
        <v>0</v>
      </c>
      <c r="O399" s="8">
        <f t="shared" si="33"/>
        <v>46042</v>
      </c>
    </row>
    <row r="400" spans="1:15">
      <c r="A400" s="17" t="s">
        <v>466</v>
      </c>
      <c r="B400" s="7" t="s">
        <v>74</v>
      </c>
      <c r="C400" s="7" t="s">
        <v>24</v>
      </c>
      <c r="D400" s="6" t="s">
        <v>84</v>
      </c>
      <c r="E400" s="24" t="s">
        <v>507</v>
      </c>
      <c r="F400" s="7" t="s">
        <v>27</v>
      </c>
      <c r="G400" s="5">
        <v>7</v>
      </c>
      <c r="H400" s="5"/>
      <c r="I400" s="5"/>
      <c r="J400" s="5">
        <f t="shared" si="30"/>
        <v>7</v>
      </c>
      <c r="K400" s="8">
        <v>23021</v>
      </c>
      <c r="L400" s="8">
        <f t="shared" si="34"/>
        <v>161147</v>
      </c>
      <c r="M400" s="8">
        <f t="shared" si="31"/>
        <v>0</v>
      </c>
      <c r="N400" s="8">
        <f t="shared" si="32"/>
        <v>0</v>
      </c>
      <c r="O400" s="8">
        <f t="shared" si="33"/>
        <v>161147</v>
      </c>
    </row>
    <row r="401" spans="1:15">
      <c r="A401" s="17" t="s">
        <v>466</v>
      </c>
      <c r="B401" s="7" t="s">
        <v>74</v>
      </c>
      <c r="C401" s="7" t="s">
        <v>24</v>
      </c>
      <c r="D401" s="6" t="s">
        <v>84</v>
      </c>
      <c r="E401" s="24" t="s">
        <v>508</v>
      </c>
      <c r="F401" s="7" t="s">
        <v>27</v>
      </c>
      <c r="G401" s="5">
        <v>2</v>
      </c>
      <c r="H401" s="5"/>
      <c r="I401" s="5"/>
      <c r="J401" s="16">
        <f t="shared" si="30"/>
        <v>2</v>
      </c>
      <c r="K401" s="8">
        <v>1900</v>
      </c>
      <c r="L401" s="8">
        <f t="shared" si="34"/>
        <v>3800</v>
      </c>
      <c r="M401" s="8">
        <f t="shared" si="31"/>
        <v>0</v>
      </c>
      <c r="N401" s="8">
        <f t="shared" si="32"/>
        <v>0</v>
      </c>
      <c r="O401" s="8">
        <f t="shared" si="33"/>
        <v>3800</v>
      </c>
    </row>
    <row r="402" spans="1:15">
      <c r="A402" s="17" t="s">
        <v>466</v>
      </c>
      <c r="B402" s="7" t="s">
        <v>74</v>
      </c>
      <c r="C402" s="7" t="s">
        <v>24</v>
      </c>
      <c r="D402" s="6" t="s">
        <v>84</v>
      </c>
      <c r="E402" s="24" t="s">
        <v>509</v>
      </c>
      <c r="F402" s="7" t="s">
        <v>27</v>
      </c>
      <c r="G402" s="5">
        <v>10</v>
      </c>
      <c r="H402" s="5"/>
      <c r="I402" s="5"/>
      <c r="J402" s="16">
        <f t="shared" si="30"/>
        <v>10</v>
      </c>
      <c r="K402" s="8">
        <v>1850</v>
      </c>
      <c r="L402" s="8">
        <f t="shared" si="34"/>
        <v>18500</v>
      </c>
      <c r="M402" s="8">
        <f t="shared" si="31"/>
        <v>0</v>
      </c>
      <c r="N402" s="8">
        <f t="shared" si="32"/>
        <v>0</v>
      </c>
      <c r="O402" s="8">
        <f t="shared" si="33"/>
        <v>18500</v>
      </c>
    </row>
    <row r="403" spans="1:15">
      <c r="A403" s="17" t="s">
        <v>466</v>
      </c>
      <c r="B403" s="7" t="s">
        <v>74</v>
      </c>
      <c r="C403" s="7" t="s">
        <v>24</v>
      </c>
      <c r="D403" s="6" t="s">
        <v>84</v>
      </c>
      <c r="E403" s="24" t="s">
        <v>510</v>
      </c>
      <c r="F403" s="7" t="s">
        <v>22</v>
      </c>
      <c r="G403" s="5">
        <v>1</v>
      </c>
      <c r="H403" s="5"/>
      <c r="I403" s="5">
        <v>1</v>
      </c>
      <c r="J403" s="5">
        <f t="shared" si="30"/>
        <v>0</v>
      </c>
      <c r="K403" s="8">
        <v>5127.68</v>
      </c>
      <c r="L403" s="8">
        <f t="shared" si="34"/>
        <v>5127.68</v>
      </c>
      <c r="M403" s="8">
        <f t="shared" si="31"/>
        <v>0</v>
      </c>
      <c r="N403" s="8">
        <f t="shared" si="32"/>
        <v>5127.68</v>
      </c>
      <c r="O403" s="8">
        <f t="shared" si="33"/>
        <v>0</v>
      </c>
    </row>
    <row r="404" spans="1:15">
      <c r="A404" s="17" t="s">
        <v>466</v>
      </c>
      <c r="B404" s="7" t="s">
        <v>74</v>
      </c>
      <c r="C404" s="7" t="s">
        <v>24</v>
      </c>
      <c r="D404" s="6" t="s">
        <v>84</v>
      </c>
      <c r="E404" s="24" t="s">
        <v>511</v>
      </c>
      <c r="F404" s="7" t="s">
        <v>22</v>
      </c>
      <c r="G404" s="5">
        <v>1</v>
      </c>
      <c r="H404" s="5"/>
      <c r="I404" s="5">
        <v>1</v>
      </c>
      <c r="J404" s="5">
        <f t="shared" si="30"/>
        <v>0</v>
      </c>
      <c r="K404" s="8">
        <v>5127.68</v>
      </c>
      <c r="L404" s="8">
        <f t="shared" si="34"/>
        <v>5127.68</v>
      </c>
      <c r="M404" s="8">
        <f t="shared" si="31"/>
        <v>0</v>
      </c>
      <c r="N404" s="8">
        <f t="shared" si="32"/>
        <v>5127.68</v>
      </c>
      <c r="O404" s="8">
        <f t="shared" si="33"/>
        <v>0</v>
      </c>
    </row>
    <row r="405" spans="1:15">
      <c r="A405" s="17" t="s">
        <v>466</v>
      </c>
      <c r="B405" s="7" t="s">
        <v>74</v>
      </c>
      <c r="C405" s="7" t="s">
        <v>24</v>
      </c>
      <c r="D405" s="6" t="s">
        <v>84</v>
      </c>
      <c r="E405" s="24" t="s">
        <v>512</v>
      </c>
      <c r="F405" s="7" t="s">
        <v>22</v>
      </c>
      <c r="G405" s="5">
        <v>1</v>
      </c>
      <c r="H405" s="5"/>
      <c r="I405" s="5">
        <v>1</v>
      </c>
      <c r="J405" s="5">
        <f t="shared" si="30"/>
        <v>0</v>
      </c>
      <c r="K405" s="8">
        <v>5127.6000000000004</v>
      </c>
      <c r="L405" s="8">
        <f t="shared" si="34"/>
        <v>5127.6000000000004</v>
      </c>
      <c r="M405" s="8">
        <f t="shared" si="31"/>
        <v>0</v>
      </c>
      <c r="N405" s="8">
        <f t="shared" si="32"/>
        <v>5127.6000000000004</v>
      </c>
      <c r="O405" s="8">
        <f t="shared" si="33"/>
        <v>0</v>
      </c>
    </row>
    <row r="406" spans="1:15">
      <c r="A406" s="17" t="s">
        <v>466</v>
      </c>
      <c r="B406" s="7" t="s">
        <v>74</v>
      </c>
      <c r="C406" s="7" t="s">
        <v>24</v>
      </c>
      <c r="D406" s="6" t="s">
        <v>84</v>
      </c>
      <c r="E406" s="24" t="s">
        <v>513</v>
      </c>
      <c r="F406" s="7" t="s">
        <v>22</v>
      </c>
      <c r="G406" s="5">
        <v>1</v>
      </c>
      <c r="H406" s="5"/>
      <c r="I406" s="5">
        <v>1</v>
      </c>
      <c r="J406" s="5">
        <f t="shared" si="30"/>
        <v>0</v>
      </c>
      <c r="K406" s="8">
        <v>3962.52</v>
      </c>
      <c r="L406" s="8">
        <f t="shared" si="34"/>
        <v>3962.52</v>
      </c>
      <c r="M406" s="8">
        <f t="shared" si="31"/>
        <v>0</v>
      </c>
      <c r="N406" s="8">
        <f t="shared" si="32"/>
        <v>3962.52</v>
      </c>
      <c r="O406" s="8">
        <f t="shared" si="33"/>
        <v>0</v>
      </c>
    </row>
    <row r="407" spans="1:15">
      <c r="A407" s="17" t="s">
        <v>466</v>
      </c>
      <c r="B407" s="7" t="s">
        <v>74</v>
      </c>
      <c r="C407" s="7" t="s">
        <v>24</v>
      </c>
      <c r="D407" s="6" t="s">
        <v>84</v>
      </c>
      <c r="E407" s="24" t="s">
        <v>514</v>
      </c>
      <c r="F407" s="7" t="s">
        <v>27</v>
      </c>
      <c r="G407" s="5">
        <v>3</v>
      </c>
      <c r="H407" s="5"/>
      <c r="I407" s="5"/>
      <c r="J407" s="16">
        <f t="shared" si="30"/>
        <v>3</v>
      </c>
      <c r="K407" s="8">
        <v>1555</v>
      </c>
      <c r="L407" s="8">
        <f t="shared" si="34"/>
        <v>4665</v>
      </c>
      <c r="M407" s="8">
        <f t="shared" si="31"/>
        <v>0</v>
      </c>
      <c r="N407" s="8">
        <f t="shared" si="32"/>
        <v>0</v>
      </c>
      <c r="O407" s="8">
        <f t="shared" si="33"/>
        <v>4665</v>
      </c>
    </row>
    <row r="408" spans="1:15">
      <c r="A408" s="17" t="s">
        <v>466</v>
      </c>
      <c r="B408" s="7" t="s">
        <v>74</v>
      </c>
      <c r="C408" s="7" t="s">
        <v>24</v>
      </c>
      <c r="D408" s="6" t="s">
        <v>84</v>
      </c>
      <c r="E408" s="24" t="s">
        <v>515</v>
      </c>
      <c r="F408" s="7" t="s">
        <v>27</v>
      </c>
      <c r="G408" s="5">
        <v>1</v>
      </c>
      <c r="H408" s="5"/>
      <c r="I408" s="5"/>
      <c r="J408" s="16">
        <f t="shared" si="30"/>
        <v>1</v>
      </c>
      <c r="K408" s="8">
        <v>1490</v>
      </c>
      <c r="L408" s="8">
        <f t="shared" si="34"/>
        <v>1490</v>
      </c>
      <c r="M408" s="8">
        <f t="shared" si="31"/>
        <v>0</v>
      </c>
      <c r="N408" s="8">
        <f t="shared" si="32"/>
        <v>0</v>
      </c>
      <c r="O408" s="8">
        <f t="shared" si="33"/>
        <v>1490</v>
      </c>
    </row>
    <row r="409" spans="1:15">
      <c r="A409" s="17" t="s">
        <v>466</v>
      </c>
      <c r="B409" s="7" t="s">
        <v>74</v>
      </c>
      <c r="C409" s="7" t="s">
        <v>24</v>
      </c>
      <c r="D409" s="6" t="s">
        <v>84</v>
      </c>
      <c r="E409" s="24" t="s">
        <v>516</v>
      </c>
      <c r="F409" s="7" t="s">
        <v>27</v>
      </c>
      <c r="G409" s="5">
        <v>15</v>
      </c>
      <c r="H409" s="5"/>
      <c r="I409" s="5"/>
      <c r="J409" s="16">
        <f t="shared" si="30"/>
        <v>15</v>
      </c>
      <c r="K409" s="8">
        <v>1800</v>
      </c>
      <c r="L409" s="8">
        <f t="shared" si="34"/>
        <v>27000</v>
      </c>
      <c r="M409" s="8">
        <f t="shared" si="31"/>
        <v>0</v>
      </c>
      <c r="N409" s="8">
        <f t="shared" si="32"/>
        <v>0</v>
      </c>
      <c r="O409" s="8">
        <f t="shared" si="33"/>
        <v>27000</v>
      </c>
    </row>
    <row r="410" spans="1:15">
      <c r="A410" s="17" t="s">
        <v>466</v>
      </c>
      <c r="B410" s="7" t="s">
        <v>74</v>
      </c>
      <c r="C410" s="7" t="s">
        <v>24</v>
      </c>
      <c r="D410" s="6" t="s">
        <v>84</v>
      </c>
      <c r="E410" s="24" t="s">
        <v>517</v>
      </c>
      <c r="F410" s="7" t="s">
        <v>27</v>
      </c>
      <c r="G410" s="5">
        <v>1</v>
      </c>
      <c r="H410" s="5"/>
      <c r="I410" s="5"/>
      <c r="J410" s="16">
        <f t="shared" si="30"/>
        <v>1</v>
      </c>
      <c r="K410" s="8">
        <v>2995</v>
      </c>
      <c r="L410" s="8">
        <f t="shared" si="34"/>
        <v>2995</v>
      </c>
      <c r="M410" s="8">
        <f t="shared" si="31"/>
        <v>0</v>
      </c>
      <c r="N410" s="8">
        <f t="shared" si="32"/>
        <v>0</v>
      </c>
      <c r="O410" s="8">
        <f t="shared" si="33"/>
        <v>2995</v>
      </c>
    </row>
    <row r="411" spans="1:15">
      <c r="A411" s="17" t="s">
        <v>466</v>
      </c>
      <c r="B411" s="7" t="s">
        <v>74</v>
      </c>
      <c r="C411" s="7" t="s">
        <v>24</v>
      </c>
      <c r="D411" s="6" t="s">
        <v>84</v>
      </c>
      <c r="E411" s="24" t="s">
        <v>518</v>
      </c>
      <c r="F411" s="7" t="s">
        <v>27</v>
      </c>
      <c r="G411" s="5">
        <v>42</v>
      </c>
      <c r="H411" s="5"/>
      <c r="I411" s="5"/>
      <c r="J411" s="16">
        <f t="shared" si="30"/>
        <v>42</v>
      </c>
      <c r="K411" s="8">
        <v>1995</v>
      </c>
      <c r="L411" s="8">
        <f t="shared" si="34"/>
        <v>83790</v>
      </c>
      <c r="M411" s="8">
        <f t="shared" si="31"/>
        <v>0</v>
      </c>
      <c r="N411" s="8">
        <f t="shared" si="32"/>
        <v>0</v>
      </c>
      <c r="O411" s="8">
        <f t="shared" si="33"/>
        <v>83790</v>
      </c>
    </row>
    <row r="412" spans="1:15">
      <c r="A412" s="17" t="s">
        <v>466</v>
      </c>
      <c r="B412" s="7" t="s">
        <v>74</v>
      </c>
      <c r="C412" s="7" t="s">
        <v>24</v>
      </c>
      <c r="D412" s="6" t="s">
        <v>84</v>
      </c>
      <c r="E412" s="24" t="s">
        <v>519</v>
      </c>
      <c r="F412" s="7" t="s">
        <v>27</v>
      </c>
      <c r="G412" s="5">
        <v>9</v>
      </c>
      <c r="H412" s="5"/>
      <c r="I412" s="5">
        <f>1+1</f>
        <v>2</v>
      </c>
      <c r="J412" s="16">
        <f t="shared" si="30"/>
        <v>7</v>
      </c>
      <c r="K412" s="8">
        <v>1600</v>
      </c>
      <c r="L412" s="8">
        <f t="shared" si="34"/>
        <v>14400</v>
      </c>
      <c r="M412" s="8">
        <f t="shared" si="31"/>
        <v>0</v>
      </c>
      <c r="N412" s="8">
        <f t="shared" si="32"/>
        <v>3200</v>
      </c>
      <c r="O412" s="8">
        <f t="shared" si="33"/>
        <v>11200</v>
      </c>
    </row>
    <row r="413" spans="1:15">
      <c r="A413" s="17" t="s">
        <v>466</v>
      </c>
      <c r="B413" s="7" t="s">
        <v>74</v>
      </c>
      <c r="C413" s="7" t="s">
        <v>24</v>
      </c>
      <c r="D413" s="6" t="s">
        <v>84</v>
      </c>
      <c r="E413" s="24" t="s">
        <v>520</v>
      </c>
      <c r="F413" s="7" t="s">
        <v>27</v>
      </c>
      <c r="G413" s="5">
        <v>6</v>
      </c>
      <c r="H413" s="5"/>
      <c r="I413" s="5"/>
      <c r="J413" s="5">
        <f t="shared" si="30"/>
        <v>6</v>
      </c>
      <c r="K413" s="8">
        <v>1850</v>
      </c>
      <c r="L413" s="8">
        <f t="shared" si="34"/>
        <v>11100</v>
      </c>
      <c r="M413" s="8">
        <f t="shared" si="31"/>
        <v>0</v>
      </c>
      <c r="N413" s="8">
        <f t="shared" si="32"/>
        <v>0</v>
      </c>
      <c r="O413" s="8">
        <f t="shared" si="33"/>
        <v>11100</v>
      </c>
    </row>
    <row r="414" spans="1:15">
      <c r="A414" s="17" t="s">
        <v>466</v>
      </c>
      <c r="B414" s="7" t="s">
        <v>74</v>
      </c>
      <c r="C414" s="7" t="s">
        <v>24</v>
      </c>
      <c r="D414" s="6" t="s">
        <v>84</v>
      </c>
      <c r="E414" s="24" t="s">
        <v>521</v>
      </c>
      <c r="F414" s="7" t="s">
        <v>27</v>
      </c>
      <c r="G414" s="5">
        <v>4</v>
      </c>
      <c r="H414" s="5"/>
      <c r="I414" s="5"/>
      <c r="J414" s="16">
        <f t="shared" si="30"/>
        <v>4</v>
      </c>
      <c r="K414" s="8">
        <v>1999</v>
      </c>
      <c r="L414" s="8">
        <f t="shared" si="34"/>
        <v>7996</v>
      </c>
      <c r="M414" s="8">
        <f t="shared" si="31"/>
        <v>0</v>
      </c>
      <c r="N414" s="8">
        <f t="shared" si="32"/>
        <v>0</v>
      </c>
      <c r="O414" s="8">
        <f t="shared" si="33"/>
        <v>7996</v>
      </c>
    </row>
    <row r="415" spans="1:15">
      <c r="A415" s="17" t="s">
        <v>466</v>
      </c>
      <c r="B415" s="7" t="s">
        <v>74</v>
      </c>
      <c r="C415" s="7" t="s">
        <v>24</v>
      </c>
      <c r="D415" s="6" t="s">
        <v>84</v>
      </c>
      <c r="E415" s="24" t="s">
        <v>522</v>
      </c>
      <c r="F415" s="7" t="s">
        <v>27</v>
      </c>
      <c r="G415" s="5">
        <v>1</v>
      </c>
      <c r="H415" s="5"/>
      <c r="I415" s="5"/>
      <c r="J415" s="16">
        <f t="shared" si="30"/>
        <v>1</v>
      </c>
      <c r="K415" s="8">
        <v>1750</v>
      </c>
      <c r="L415" s="8">
        <f t="shared" si="34"/>
        <v>1750</v>
      </c>
      <c r="M415" s="8">
        <f t="shared" si="31"/>
        <v>0</v>
      </c>
      <c r="N415" s="8">
        <f t="shared" si="32"/>
        <v>0</v>
      </c>
      <c r="O415" s="8">
        <f t="shared" si="33"/>
        <v>1750</v>
      </c>
    </row>
    <row r="416" spans="1:15">
      <c r="A416" s="17" t="s">
        <v>466</v>
      </c>
      <c r="B416" s="7" t="s">
        <v>74</v>
      </c>
      <c r="C416" s="7" t="s">
        <v>24</v>
      </c>
      <c r="D416" s="6" t="s">
        <v>84</v>
      </c>
      <c r="E416" s="24" t="s">
        <v>523</v>
      </c>
      <c r="F416" s="7" t="s">
        <v>27</v>
      </c>
      <c r="G416" s="5">
        <v>1</v>
      </c>
      <c r="H416" s="5"/>
      <c r="I416" s="5"/>
      <c r="J416" s="16">
        <f t="shared" si="30"/>
        <v>1</v>
      </c>
      <c r="K416" s="8">
        <v>1890</v>
      </c>
      <c r="L416" s="8">
        <f t="shared" si="34"/>
        <v>1890</v>
      </c>
      <c r="M416" s="8">
        <f t="shared" si="31"/>
        <v>0</v>
      </c>
      <c r="N416" s="8">
        <f t="shared" si="32"/>
        <v>0</v>
      </c>
      <c r="O416" s="8">
        <f t="shared" si="33"/>
        <v>1890</v>
      </c>
    </row>
    <row r="417" spans="1:15">
      <c r="A417" s="17" t="s">
        <v>466</v>
      </c>
      <c r="B417" s="19" t="s">
        <v>18</v>
      </c>
      <c r="C417" s="19" t="s">
        <v>19</v>
      </c>
      <c r="D417" s="6" t="s">
        <v>20</v>
      </c>
      <c r="E417" s="24" t="s">
        <v>524</v>
      </c>
      <c r="F417" s="7" t="s">
        <v>22</v>
      </c>
      <c r="G417" s="5">
        <v>84</v>
      </c>
      <c r="H417" s="5">
        <v>0</v>
      </c>
      <c r="I417" s="5">
        <v>48</v>
      </c>
      <c r="J417" s="5">
        <f t="shared" si="30"/>
        <v>36</v>
      </c>
      <c r="K417" s="8">
        <v>1.5</v>
      </c>
      <c r="L417" s="8">
        <f t="shared" si="34"/>
        <v>126</v>
      </c>
      <c r="M417" s="8">
        <f t="shared" si="31"/>
        <v>0</v>
      </c>
      <c r="N417" s="8">
        <f t="shared" si="32"/>
        <v>72</v>
      </c>
      <c r="O417" s="8">
        <f t="shared" si="33"/>
        <v>54</v>
      </c>
    </row>
    <row r="418" spans="1:15">
      <c r="A418" s="17" t="s">
        <v>466</v>
      </c>
      <c r="B418" s="9" t="s">
        <v>58</v>
      </c>
      <c r="C418" s="9" t="s">
        <v>24</v>
      </c>
      <c r="D418" s="11" t="s">
        <v>403</v>
      </c>
      <c r="E418" s="25" t="s">
        <v>525</v>
      </c>
      <c r="F418" s="7" t="s">
        <v>22</v>
      </c>
      <c r="G418" s="14">
        <v>2</v>
      </c>
      <c r="H418" s="14">
        <v>0</v>
      </c>
      <c r="I418" s="14">
        <v>1</v>
      </c>
      <c r="J418" s="27">
        <f t="shared" si="30"/>
        <v>1</v>
      </c>
      <c r="K418" s="15">
        <v>22525.1</v>
      </c>
      <c r="L418" s="8">
        <f t="shared" si="34"/>
        <v>45050.2</v>
      </c>
      <c r="M418" s="15">
        <f t="shared" si="31"/>
        <v>0</v>
      </c>
      <c r="N418" s="15">
        <f t="shared" si="32"/>
        <v>22525.1</v>
      </c>
      <c r="O418" s="15">
        <f t="shared" si="33"/>
        <v>22525.1</v>
      </c>
    </row>
    <row r="419" spans="1:15">
      <c r="A419" s="17" t="s">
        <v>466</v>
      </c>
      <c r="B419" s="9" t="s">
        <v>41</v>
      </c>
      <c r="C419" s="9" t="s">
        <v>24</v>
      </c>
      <c r="D419" s="11" t="s">
        <v>42</v>
      </c>
      <c r="E419" s="25" t="s">
        <v>526</v>
      </c>
      <c r="F419" s="7" t="s">
        <v>27</v>
      </c>
      <c r="G419" s="14">
        <v>0</v>
      </c>
      <c r="H419" s="14"/>
      <c r="I419" s="14"/>
      <c r="J419" s="14">
        <f t="shared" si="30"/>
        <v>0</v>
      </c>
      <c r="K419" s="15">
        <v>1184.32</v>
      </c>
      <c r="L419" s="8">
        <f t="shared" si="34"/>
        <v>0</v>
      </c>
      <c r="M419" s="15">
        <f t="shared" si="31"/>
        <v>0</v>
      </c>
      <c r="N419" s="15">
        <f t="shared" si="32"/>
        <v>0</v>
      </c>
      <c r="O419" s="15">
        <f t="shared" si="33"/>
        <v>0</v>
      </c>
    </row>
    <row r="420" spans="1:15">
      <c r="A420" s="17" t="s">
        <v>466</v>
      </c>
      <c r="B420" s="9" t="s">
        <v>41</v>
      </c>
      <c r="C420" s="9" t="s">
        <v>24</v>
      </c>
      <c r="D420" s="11" t="s">
        <v>42</v>
      </c>
      <c r="E420" s="25" t="s">
        <v>527</v>
      </c>
      <c r="F420" s="7" t="s">
        <v>27</v>
      </c>
      <c r="G420" s="14">
        <v>12</v>
      </c>
      <c r="H420" s="14"/>
      <c r="I420" s="14"/>
      <c r="J420" s="14">
        <f t="shared" si="30"/>
        <v>12</v>
      </c>
      <c r="K420" s="15">
        <v>2155.7199999999998</v>
      </c>
      <c r="L420" s="8">
        <f t="shared" si="34"/>
        <v>25868.639999999999</v>
      </c>
      <c r="M420" s="15">
        <f t="shared" si="31"/>
        <v>0</v>
      </c>
      <c r="N420" s="15">
        <f t="shared" si="32"/>
        <v>0</v>
      </c>
      <c r="O420" s="15">
        <f t="shared" si="33"/>
        <v>25868.639999999999</v>
      </c>
    </row>
    <row r="421" spans="1:15">
      <c r="A421" s="17" t="s">
        <v>466</v>
      </c>
      <c r="B421" s="9" t="s">
        <v>41</v>
      </c>
      <c r="C421" s="9" t="s">
        <v>24</v>
      </c>
      <c r="D421" s="11" t="s">
        <v>42</v>
      </c>
      <c r="E421" s="25" t="s">
        <v>528</v>
      </c>
      <c r="F421" s="13" t="s">
        <v>27</v>
      </c>
      <c r="G421" s="14">
        <v>12</v>
      </c>
      <c r="H421" s="14"/>
      <c r="I421" s="14"/>
      <c r="J421" s="14">
        <f t="shared" si="30"/>
        <v>12</v>
      </c>
      <c r="K421" s="15">
        <v>2616.63</v>
      </c>
      <c r="L421" s="8">
        <f t="shared" si="34"/>
        <v>31399.56</v>
      </c>
      <c r="M421" s="15">
        <f t="shared" si="31"/>
        <v>0</v>
      </c>
      <c r="N421" s="15">
        <f t="shared" si="32"/>
        <v>0</v>
      </c>
      <c r="O421" s="15">
        <f t="shared" si="33"/>
        <v>31399.56</v>
      </c>
    </row>
    <row r="422" spans="1:15">
      <c r="A422" s="17" t="s">
        <v>466</v>
      </c>
      <c r="B422" s="9" t="s">
        <v>54</v>
      </c>
      <c r="C422" s="9" t="s">
        <v>24</v>
      </c>
      <c r="D422" s="11" t="s">
        <v>55</v>
      </c>
      <c r="E422" s="25" t="s">
        <v>529</v>
      </c>
      <c r="F422" s="13" t="s">
        <v>22</v>
      </c>
      <c r="G422" s="14">
        <v>0</v>
      </c>
      <c r="H422" s="14"/>
      <c r="I422" s="14"/>
      <c r="J422" s="14">
        <f t="shared" si="30"/>
        <v>0</v>
      </c>
      <c r="K422" s="15">
        <v>70</v>
      </c>
      <c r="L422" s="8">
        <f t="shared" si="34"/>
        <v>0</v>
      </c>
      <c r="M422" s="15">
        <f t="shared" si="31"/>
        <v>0</v>
      </c>
      <c r="N422" s="15">
        <f t="shared" si="32"/>
        <v>0</v>
      </c>
      <c r="O422" s="15">
        <f t="shared" si="33"/>
        <v>0</v>
      </c>
    </row>
    <row r="423" spans="1:15">
      <c r="A423" s="17" t="s">
        <v>466</v>
      </c>
      <c r="B423" s="23" t="s">
        <v>128</v>
      </c>
      <c r="C423" s="23" t="s">
        <v>24</v>
      </c>
      <c r="D423" s="11" t="s">
        <v>129</v>
      </c>
      <c r="E423" s="25" t="s">
        <v>530</v>
      </c>
      <c r="F423" s="13" t="s">
        <v>27</v>
      </c>
      <c r="G423" s="14">
        <v>1</v>
      </c>
      <c r="H423" s="14"/>
      <c r="I423" s="14"/>
      <c r="J423" s="14">
        <f t="shared" si="30"/>
        <v>1</v>
      </c>
      <c r="K423" s="15">
        <v>12500</v>
      </c>
      <c r="L423" s="8">
        <f t="shared" si="34"/>
        <v>12500</v>
      </c>
      <c r="M423" s="15">
        <f t="shared" si="31"/>
        <v>0</v>
      </c>
      <c r="N423" s="15">
        <f t="shared" si="32"/>
        <v>0</v>
      </c>
      <c r="O423" s="15">
        <f t="shared" si="33"/>
        <v>12500</v>
      </c>
    </row>
    <row r="424" spans="1:15">
      <c r="A424" s="17" t="s">
        <v>466</v>
      </c>
      <c r="B424" s="9" t="s">
        <v>35</v>
      </c>
      <c r="C424" s="9" t="s">
        <v>36</v>
      </c>
      <c r="D424" s="11" t="s">
        <v>37</v>
      </c>
      <c r="E424" s="25" t="s">
        <v>531</v>
      </c>
      <c r="F424" s="13" t="s">
        <v>27</v>
      </c>
      <c r="G424" s="14">
        <v>2</v>
      </c>
      <c r="H424" s="14"/>
      <c r="I424" s="14">
        <v>2</v>
      </c>
      <c r="J424" s="14">
        <f t="shared" si="30"/>
        <v>0</v>
      </c>
      <c r="K424" s="15">
        <v>258</v>
      </c>
      <c r="L424" s="8">
        <f t="shared" si="34"/>
        <v>516</v>
      </c>
      <c r="M424" s="15">
        <f t="shared" si="31"/>
        <v>0</v>
      </c>
      <c r="N424" s="15">
        <f t="shared" si="32"/>
        <v>516</v>
      </c>
      <c r="O424" s="15">
        <f t="shared" si="33"/>
        <v>0</v>
      </c>
    </row>
    <row r="425" spans="1:15">
      <c r="A425" s="17" t="s">
        <v>466</v>
      </c>
      <c r="B425" s="9" t="s">
        <v>23</v>
      </c>
      <c r="C425" s="9" t="s">
        <v>24</v>
      </c>
      <c r="D425" s="11" t="s">
        <v>25</v>
      </c>
      <c r="E425" s="25" t="s">
        <v>532</v>
      </c>
      <c r="F425" s="13" t="s">
        <v>27</v>
      </c>
      <c r="G425" s="14">
        <v>2</v>
      </c>
      <c r="H425" s="14"/>
      <c r="I425" s="14"/>
      <c r="J425" s="14">
        <f t="shared" si="30"/>
        <v>2</v>
      </c>
      <c r="K425" s="15">
        <v>572.03</v>
      </c>
      <c r="L425" s="8">
        <f t="shared" si="34"/>
        <v>1144.06</v>
      </c>
      <c r="M425" s="15">
        <f t="shared" si="31"/>
        <v>0</v>
      </c>
      <c r="N425" s="15">
        <f t="shared" si="32"/>
        <v>0</v>
      </c>
      <c r="O425" s="15">
        <f t="shared" si="33"/>
        <v>1144.06</v>
      </c>
    </row>
    <row r="426" spans="1:15">
      <c r="A426" s="17" t="s">
        <v>466</v>
      </c>
      <c r="B426" s="9" t="s">
        <v>23</v>
      </c>
      <c r="C426" s="9" t="s">
        <v>24</v>
      </c>
      <c r="D426" s="11" t="s">
        <v>25</v>
      </c>
      <c r="E426" s="25" t="s">
        <v>533</v>
      </c>
      <c r="F426" s="13" t="s">
        <v>27</v>
      </c>
      <c r="G426" s="14">
        <v>9</v>
      </c>
      <c r="H426" s="14"/>
      <c r="I426" s="14"/>
      <c r="J426" s="14">
        <f t="shared" si="30"/>
        <v>9</v>
      </c>
      <c r="K426" s="15">
        <v>25.37</v>
      </c>
      <c r="L426" s="8">
        <f t="shared" si="34"/>
        <v>228.33</v>
      </c>
      <c r="M426" s="15">
        <f t="shared" si="31"/>
        <v>0</v>
      </c>
      <c r="N426" s="15">
        <f t="shared" si="32"/>
        <v>0</v>
      </c>
      <c r="O426" s="15">
        <f t="shared" si="33"/>
        <v>228.33</v>
      </c>
    </row>
    <row r="427" spans="1:15">
      <c r="A427" s="17" t="s">
        <v>466</v>
      </c>
      <c r="B427" s="9" t="s">
        <v>23</v>
      </c>
      <c r="C427" s="9" t="s">
        <v>24</v>
      </c>
      <c r="D427" s="11" t="s">
        <v>25</v>
      </c>
      <c r="E427" s="25" t="s">
        <v>534</v>
      </c>
      <c r="F427" s="13" t="s">
        <v>27</v>
      </c>
      <c r="G427" s="14">
        <v>10</v>
      </c>
      <c r="H427" s="14"/>
      <c r="I427" s="14">
        <v>6</v>
      </c>
      <c r="J427" s="14">
        <f t="shared" si="30"/>
        <v>4</v>
      </c>
      <c r="K427" s="15">
        <v>227.75</v>
      </c>
      <c r="L427" s="8">
        <f t="shared" si="34"/>
        <v>2277.5</v>
      </c>
      <c r="M427" s="15">
        <f t="shared" si="31"/>
        <v>0</v>
      </c>
      <c r="N427" s="15">
        <f t="shared" si="32"/>
        <v>1366.5</v>
      </c>
      <c r="O427" s="15">
        <f t="shared" si="33"/>
        <v>911</v>
      </c>
    </row>
    <row r="428" spans="1:15">
      <c r="A428" s="17" t="s">
        <v>466</v>
      </c>
      <c r="B428" s="9" t="s">
        <v>104</v>
      </c>
      <c r="C428" s="9" t="s">
        <v>24</v>
      </c>
      <c r="D428" s="11" t="s">
        <v>105</v>
      </c>
      <c r="E428" s="25" t="s">
        <v>535</v>
      </c>
      <c r="F428" s="13" t="s">
        <v>304</v>
      </c>
      <c r="G428" s="14">
        <v>0</v>
      </c>
      <c r="H428" s="14"/>
      <c r="I428" s="14"/>
      <c r="J428" s="27">
        <f t="shared" si="30"/>
        <v>0</v>
      </c>
      <c r="K428" s="15">
        <v>46</v>
      </c>
      <c r="L428" s="8">
        <f t="shared" si="34"/>
        <v>0</v>
      </c>
      <c r="M428" s="15">
        <f t="shared" si="31"/>
        <v>0</v>
      </c>
      <c r="N428" s="15">
        <f t="shared" si="32"/>
        <v>0</v>
      </c>
      <c r="O428" s="15">
        <f t="shared" si="33"/>
        <v>0</v>
      </c>
    </row>
    <row r="429" spans="1:15">
      <c r="A429" s="17" t="s">
        <v>466</v>
      </c>
      <c r="B429" s="9" t="s">
        <v>104</v>
      </c>
      <c r="C429" s="9" t="s">
        <v>24</v>
      </c>
      <c r="D429" s="11" t="s">
        <v>105</v>
      </c>
      <c r="E429" s="25" t="s">
        <v>536</v>
      </c>
      <c r="F429" s="13" t="s">
        <v>78</v>
      </c>
      <c r="G429" s="14">
        <v>263</v>
      </c>
      <c r="H429" s="14"/>
      <c r="I429" s="14">
        <f>15+3+8+9+9+15+16+6+4+7+5+10+15+57+4+80</f>
        <v>263</v>
      </c>
      <c r="J429" s="14">
        <f t="shared" si="30"/>
        <v>0</v>
      </c>
      <c r="K429" s="15">
        <v>55</v>
      </c>
      <c r="L429" s="8">
        <f t="shared" si="34"/>
        <v>14465</v>
      </c>
      <c r="M429" s="15">
        <f t="shared" si="31"/>
        <v>0</v>
      </c>
      <c r="N429" s="15">
        <f t="shared" si="32"/>
        <v>14465</v>
      </c>
      <c r="O429" s="15">
        <f t="shared" si="33"/>
        <v>0</v>
      </c>
    </row>
    <row r="430" spans="1:15">
      <c r="A430" s="17" t="s">
        <v>466</v>
      </c>
      <c r="B430" s="23" t="s">
        <v>29</v>
      </c>
      <c r="C430" s="23" t="s">
        <v>24</v>
      </c>
      <c r="D430" s="11" t="s">
        <v>129</v>
      </c>
      <c r="E430" s="25" t="s">
        <v>537</v>
      </c>
      <c r="F430" s="13" t="s">
        <v>22</v>
      </c>
      <c r="G430" s="14">
        <v>0</v>
      </c>
      <c r="H430" s="14"/>
      <c r="I430" s="14"/>
      <c r="J430" s="14">
        <f t="shared" si="30"/>
        <v>0</v>
      </c>
      <c r="K430" s="15">
        <v>7165</v>
      </c>
      <c r="L430" s="8">
        <f t="shared" si="34"/>
        <v>0</v>
      </c>
      <c r="M430" s="15">
        <f t="shared" si="31"/>
        <v>0</v>
      </c>
      <c r="N430" s="15">
        <f t="shared" si="32"/>
        <v>0</v>
      </c>
      <c r="O430" s="15">
        <f t="shared" si="33"/>
        <v>0</v>
      </c>
    </row>
    <row r="431" spans="1:15">
      <c r="A431" s="17" t="s">
        <v>466</v>
      </c>
      <c r="B431" s="9" t="s">
        <v>18</v>
      </c>
      <c r="C431" s="9" t="s">
        <v>538</v>
      </c>
      <c r="D431" s="11" t="s">
        <v>539</v>
      </c>
      <c r="E431" s="25" t="s">
        <v>540</v>
      </c>
      <c r="F431" s="13" t="s">
        <v>22</v>
      </c>
      <c r="G431" s="14">
        <v>350</v>
      </c>
      <c r="H431" s="14"/>
      <c r="I431" s="14"/>
      <c r="J431" s="14">
        <f t="shared" si="30"/>
        <v>350</v>
      </c>
      <c r="K431" s="15">
        <v>36</v>
      </c>
      <c r="L431" s="8">
        <f t="shared" si="34"/>
        <v>12600</v>
      </c>
      <c r="M431" s="15">
        <f t="shared" si="31"/>
        <v>0</v>
      </c>
      <c r="N431" s="15">
        <f t="shared" si="32"/>
        <v>0</v>
      </c>
      <c r="O431" s="15">
        <f t="shared" si="33"/>
        <v>12600</v>
      </c>
    </row>
    <row r="432" spans="1:15">
      <c r="A432" s="17" t="s">
        <v>466</v>
      </c>
      <c r="B432" s="26"/>
      <c r="C432" s="26"/>
      <c r="D432" s="11" t="s">
        <v>328</v>
      </c>
      <c r="E432" s="25" t="s">
        <v>541</v>
      </c>
      <c r="F432" s="13" t="s">
        <v>542</v>
      </c>
      <c r="G432" s="14">
        <v>40</v>
      </c>
      <c r="H432" s="14"/>
      <c r="I432" s="14">
        <f>1+3+7+3+4</f>
        <v>18</v>
      </c>
      <c r="J432" s="14">
        <f t="shared" si="30"/>
        <v>22</v>
      </c>
      <c r="K432" s="15"/>
      <c r="L432" s="8">
        <f t="shared" si="34"/>
        <v>0</v>
      </c>
      <c r="M432" s="15">
        <f t="shared" si="31"/>
        <v>0</v>
      </c>
      <c r="N432" s="15">
        <f t="shared" si="32"/>
        <v>0</v>
      </c>
      <c r="O432" s="15">
        <f t="shared" si="33"/>
        <v>0</v>
      </c>
    </row>
    <row r="433" spans="1:15">
      <c r="A433" s="17" t="s">
        <v>466</v>
      </c>
      <c r="B433" s="23" t="s">
        <v>29</v>
      </c>
      <c r="C433" s="23" t="s">
        <v>24</v>
      </c>
      <c r="D433" s="11" t="s">
        <v>129</v>
      </c>
      <c r="E433" s="25" t="s">
        <v>543</v>
      </c>
      <c r="F433" s="13" t="s">
        <v>22</v>
      </c>
      <c r="G433" s="14">
        <v>0</v>
      </c>
      <c r="H433" s="14"/>
      <c r="I433" s="14"/>
      <c r="J433" s="14">
        <f t="shared" si="30"/>
        <v>0</v>
      </c>
      <c r="K433" s="15">
        <v>150</v>
      </c>
      <c r="L433" s="8">
        <f t="shared" si="34"/>
        <v>0</v>
      </c>
      <c r="M433" s="15">
        <f t="shared" si="31"/>
        <v>0</v>
      </c>
      <c r="N433" s="15">
        <f t="shared" si="32"/>
        <v>0</v>
      </c>
      <c r="O433" s="15">
        <f t="shared" si="33"/>
        <v>0</v>
      </c>
    </row>
    <row r="434" spans="1:15">
      <c r="A434" s="17" t="s">
        <v>466</v>
      </c>
      <c r="B434" s="23" t="s">
        <v>29</v>
      </c>
      <c r="C434" s="23" t="s">
        <v>24</v>
      </c>
      <c r="D434" s="11" t="s">
        <v>129</v>
      </c>
      <c r="E434" s="25" t="s">
        <v>544</v>
      </c>
      <c r="F434" s="13" t="s">
        <v>22</v>
      </c>
      <c r="G434" s="14">
        <v>0</v>
      </c>
      <c r="H434" s="14"/>
      <c r="I434" s="14"/>
      <c r="J434" s="14">
        <f t="shared" si="30"/>
        <v>0</v>
      </c>
      <c r="K434" s="15">
        <v>175</v>
      </c>
      <c r="L434" s="8">
        <f t="shared" si="34"/>
        <v>0</v>
      </c>
      <c r="M434" s="15">
        <f t="shared" si="31"/>
        <v>0</v>
      </c>
      <c r="N434" s="15">
        <f t="shared" si="32"/>
        <v>0</v>
      </c>
      <c r="O434" s="15">
        <f t="shared" si="33"/>
        <v>0</v>
      </c>
    </row>
    <row r="435" spans="1:15">
      <c r="A435" s="17" t="s">
        <v>466</v>
      </c>
      <c r="B435" s="9" t="s">
        <v>58</v>
      </c>
      <c r="C435" s="9" t="s">
        <v>24</v>
      </c>
      <c r="D435" s="11" t="s">
        <v>59</v>
      </c>
      <c r="E435" s="25" t="s">
        <v>545</v>
      </c>
      <c r="F435" s="13" t="s">
        <v>27</v>
      </c>
      <c r="G435" s="14">
        <v>12</v>
      </c>
      <c r="H435" s="14"/>
      <c r="I435" s="14"/>
      <c r="J435" s="14">
        <f t="shared" si="30"/>
        <v>12</v>
      </c>
      <c r="K435" s="15">
        <v>1348</v>
      </c>
      <c r="L435" s="8">
        <f t="shared" si="34"/>
        <v>16176</v>
      </c>
      <c r="M435" s="15">
        <f t="shared" si="31"/>
        <v>0</v>
      </c>
      <c r="N435" s="15">
        <f t="shared" si="32"/>
        <v>0</v>
      </c>
      <c r="O435" s="15">
        <f t="shared" si="33"/>
        <v>16176</v>
      </c>
    </row>
    <row r="436" spans="1:15">
      <c r="A436" s="17" t="s">
        <v>466</v>
      </c>
      <c r="B436" s="9" t="s">
        <v>58</v>
      </c>
      <c r="C436" s="9" t="s">
        <v>24</v>
      </c>
      <c r="D436" s="11" t="s">
        <v>59</v>
      </c>
      <c r="E436" s="25" t="s">
        <v>546</v>
      </c>
      <c r="F436" s="13" t="s">
        <v>27</v>
      </c>
      <c r="G436" s="14">
        <v>3</v>
      </c>
      <c r="H436" s="14"/>
      <c r="I436" s="14">
        <v>1</v>
      </c>
      <c r="J436" s="14">
        <f t="shared" si="30"/>
        <v>2</v>
      </c>
      <c r="K436" s="15">
        <v>3655</v>
      </c>
      <c r="L436" s="8">
        <f t="shared" si="34"/>
        <v>10965</v>
      </c>
      <c r="M436" s="15">
        <f t="shared" si="31"/>
        <v>0</v>
      </c>
      <c r="N436" s="15">
        <f t="shared" si="32"/>
        <v>3655</v>
      </c>
      <c r="O436" s="15">
        <f t="shared" si="33"/>
        <v>7310</v>
      </c>
    </row>
    <row r="437" spans="1:15">
      <c r="A437" s="17" t="s">
        <v>466</v>
      </c>
      <c r="B437" s="9" t="s">
        <v>58</v>
      </c>
      <c r="C437" s="9" t="s">
        <v>24</v>
      </c>
      <c r="D437" s="11" t="s">
        <v>59</v>
      </c>
      <c r="E437" s="25" t="s">
        <v>547</v>
      </c>
      <c r="F437" s="13" t="s">
        <v>27</v>
      </c>
      <c r="G437" s="14">
        <v>20</v>
      </c>
      <c r="H437" s="14"/>
      <c r="I437" s="14"/>
      <c r="J437" s="27">
        <v>20</v>
      </c>
      <c r="K437" s="15">
        <v>790.5</v>
      </c>
      <c r="L437" s="8">
        <f t="shared" si="34"/>
        <v>15810</v>
      </c>
      <c r="M437" s="15">
        <f t="shared" si="31"/>
        <v>0</v>
      </c>
      <c r="N437" s="15">
        <f t="shared" si="32"/>
        <v>0</v>
      </c>
      <c r="O437" s="15">
        <f t="shared" si="33"/>
        <v>15810</v>
      </c>
    </row>
    <row r="438" spans="1:15">
      <c r="A438" s="17" t="s">
        <v>466</v>
      </c>
      <c r="B438" s="9" t="s">
        <v>58</v>
      </c>
      <c r="C438" s="9" t="s">
        <v>24</v>
      </c>
      <c r="D438" s="11" t="s">
        <v>59</v>
      </c>
      <c r="E438" s="25" t="s">
        <v>548</v>
      </c>
      <c r="F438" s="13" t="s">
        <v>22</v>
      </c>
      <c r="G438" s="14">
        <v>18</v>
      </c>
      <c r="H438" s="14"/>
      <c r="I438" s="14">
        <v>1</v>
      </c>
      <c r="J438" s="14">
        <f>+G438+H438-I438</f>
        <v>17</v>
      </c>
      <c r="K438" s="15">
        <v>356.25</v>
      </c>
      <c r="L438" s="8">
        <f t="shared" si="34"/>
        <v>6412.5</v>
      </c>
      <c r="M438" s="15">
        <f t="shared" si="31"/>
        <v>0</v>
      </c>
      <c r="N438" s="15">
        <f t="shared" si="32"/>
        <v>356.25</v>
      </c>
      <c r="O438" s="15">
        <f t="shared" si="33"/>
        <v>6056.25</v>
      </c>
    </row>
    <row r="439" spans="1:15">
      <c r="B439" s="19"/>
      <c r="C439" s="19"/>
      <c r="D439" s="21"/>
      <c r="E439" s="10"/>
      <c r="F439" s="7"/>
      <c r="G439" s="5"/>
      <c r="H439" s="5"/>
      <c r="I439" s="5"/>
      <c r="J439" s="5">
        <f>+G439+H439-I439</f>
        <v>0</v>
      </c>
      <c r="K439" s="8"/>
      <c r="L439" s="8">
        <f t="shared" si="34"/>
        <v>0</v>
      </c>
      <c r="M439" s="8">
        <f t="shared" si="31"/>
        <v>0</v>
      </c>
      <c r="N439" s="8">
        <f t="shared" si="32"/>
        <v>0</v>
      </c>
      <c r="O439" s="8">
        <f t="shared" si="33"/>
        <v>0</v>
      </c>
    </row>
    <row r="440" spans="1:15">
      <c r="B440" s="9" t="s">
        <v>549</v>
      </c>
      <c r="C440" s="9"/>
      <c r="D440" s="11"/>
      <c r="E440" s="12"/>
      <c r="F440" s="13"/>
      <c r="G440" s="14"/>
      <c r="H440" s="14">
        <f>SUBTOTAL(109,H7:H417)</f>
        <v>7511</v>
      </c>
      <c r="I440" s="14">
        <f>SUBTOTAL(109,I7:I417)</f>
        <v>9031</v>
      </c>
      <c r="J440" s="14">
        <f>SUBTOTAL(109,J7:J417)</f>
        <v>14798</v>
      </c>
      <c r="K440" s="15"/>
      <c r="L440" s="15">
        <f>SUBTOTAL(109,L7:L417)</f>
        <v>3494768.3000000007</v>
      </c>
      <c r="M440" s="15">
        <f>SUBTOTAL(109,M7:M417)</f>
        <v>1922913.93</v>
      </c>
      <c r="N440" s="15">
        <f>SUBTOTAL(109,N7:N417)</f>
        <v>2244168.9700000007</v>
      </c>
      <c r="O440" s="15">
        <f>SUBTOTAL(109,O7:O417)</f>
        <v>3173513.2600000002</v>
      </c>
    </row>
    <row r="443" spans="1:15">
      <c r="M443" s="31"/>
    </row>
  </sheetData>
  <mergeCells count="2">
    <mergeCell ref="A4:O4"/>
    <mergeCell ref="A5:O5"/>
  </mergeCells>
  <phoneticPr fontId="3" type="noConversion"/>
  <conditionalFormatting sqref="J38:J439">
    <cfRule type="cellIs" dxfId="45" priority="1" operator="lessThan">
      <formula>1</formula>
    </cfRule>
  </conditionalFormatting>
  <pageMargins left="0.7" right="0.7" top="0.75" bottom="0.75" header="0.3" footer="0.3"/>
  <pageSetup paperSize="5" scale="61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StaticMetafile" shapeId="3075" r:id="rId4">
          <objectPr defaultSize="0" autoPict="0" r:id="rId5">
            <anchor moveWithCells="1" sizeWithCells="1">
              <from>
                <xdr:col>6</xdr:col>
                <xdr:colOff>541020</xdr:colOff>
                <xdr:row>0</xdr:row>
                <xdr:rowOff>30480</xdr:rowOff>
              </from>
              <to>
                <xdr:col>7</xdr:col>
                <xdr:colOff>137160</xdr:colOff>
                <xdr:row>2</xdr:row>
                <xdr:rowOff>106680</xdr:rowOff>
              </to>
            </anchor>
          </objectPr>
        </oleObject>
      </mc:Choice>
      <mc:Fallback>
        <oleObject progId="StaticMetafile" shapeId="3075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BB767-39E8-481A-91F7-E70A06BED9E6}">
  <dimension ref="A1:Y476"/>
  <sheetViews>
    <sheetView tabSelected="1" view="pageLayout" topLeftCell="A461" zoomScaleNormal="87" workbookViewId="0">
      <selection activeCell="G475" sqref="G475"/>
    </sheetView>
  </sheetViews>
  <sheetFormatPr defaultColWidth="11.42578125" defaultRowHeight="14.45"/>
  <cols>
    <col min="1" max="1" width="19" style="17" customWidth="1"/>
    <col min="2" max="2" width="12.85546875" style="2" bestFit="1" customWidth="1"/>
    <col min="3" max="3" width="8.7109375" style="2" hidden="1" customWidth="1"/>
    <col min="4" max="4" width="23" customWidth="1"/>
    <col min="5" max="5" width="35.85546875" style="2" customWidth="1"/>
    <col min="6" max="6" width="15" customWidth="1"/>
    <col min="7" max="7" width="18.140625" customWidth="1"/>
    <col min="8" max="8" width="12.5703125" customWidth="1"/>
    <col min="10" max="10" width="12.5703125" customWidth="1"/>
    <col min="11" max="11" width="14.140625" customWidth="1"/>
    <col min="12" max="12" width="19.140625" customWidth="1"/>
    <col min="13" max="13" width="18" customWidth="1"/>
    <col min="14" max="14" width="20" customWidth="1"/>
    <col min="15" max="15" width="17.42578125" customWidth="1"/>
  </cols>
  <sheetData>
    <row r="1" spans="1:25" ht="28.15" customHeight="1">
      <c r="A1"/>
    </row>
    <row r="2" spans="1:25" ht="28.15" customHeight="1">
      <c r="A2"/>
    </row>
    <row r="3" spans="1:25" ht="28.15" customHeight="1">
      <c r="A3"/>
    </row>
    <row r="4" spans="1:25" ht="28.15" customHeight="1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25" ht="28.15" customHeight="1">
      <c r="A5" s="44" t="s">
        <v>550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25" s="4" customFormat="1" ht="28.15" customHeight="1">
      <c r="A6" s="39" t="s">
        <v>551</v>
      </c>
      <c r="B6" s="33" t="s">
        <v>552</v>
      </c>
      <c r="C6" s="33" t="s">
        <v>4</v>
      </c>
      <c r="D6" s="33" t="s">
        <v>553</v>
      </c>
      <c r="E6" s="33" t="s">
        <v>554</v>
      </c>
      <c r="F6" s="33" t="s">
        <v>555</v>
      </c>
      <c r="G6" s="33" t="s">
        <v>556</v>
      </c>
      <c r="H6" s="33" t="s">
        <v>557</v>
      </c>
      <c r="I6" s="33" t="s">
        <v>558</v>
      </c>
      <c r="J6" s="33" t="s">
        <v>559</v>
      </c>
      <c r="K6" s="33" t="s">
        <v>560</v>
      </c>
      <c r="L6" s="33" t="s">
        <v>561</v>
      </c>
      <c r="M6" s="33" t="s">
        <v>562</v>
      </c>
      <c r="N6" s="33" t="s">
        <v>563</v>
      </c>
      <c r="O6" s="33" t="s">
        <v>549</v>
      </c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8" customHeight="1">
      <c r="A7" s="40" t="s">
        <v>17</v>
      </c>
      <c r="B7" s="35" t="s">
        <v>18</v>
      </c>
      <c r="C7" s="19" t="s">
        <v>19</v>
      </c>
      <c r="D7" s="6" t="s">
        <v>20</v>
      </c>
      <c r="E7" s="24" t="s">
        <v>21</v>
      </c>
      <c r="F7" s="7" t="s">
        <v>22</v>
      </c>
      <c r="G7" s="5">
        <v>0</v>
      </c>
      <c r="H7" s="5"/>
      <c r="I7" s="5"/>
      <c r="J7" s="5">
        <f t="shared" ref="J7:J75" si="0">+G7+H7-I7</f>
        <v>0</v>
      </c>
      <c r="K7" s="8">
        <v>600</v>
      </c>
      <c r="L7" s="8">
        <f>+G7*K7</f>
        <v>0</v>
      </c>
      <c r="M7" s="8">
        <f t="shared" ref="M7:M75" si="1">+H7*K7</f>
        <v>0</v>
      </c>
      <c r="N7" s="8">
        <f t="shared" ref="N7:N75" si="2">+I7*K7</f>
        <v>0</v>
      </c>
      <c r="O7" s="8">
        <f t="shared" ref="O7:O75" si="3">+L7+M7-N7</f>
        <v>0</v>
      </c>
    </row>
    <row r="8" spans="1:25" ht="18" customHeight="1">
      <c r="A8" s="40" t="s">
        <v>17</v>
      </c>
      <c r="B8" s="22" t="s">
        <v>23</v>
      </c>
      <c r="C8" s="7" t="s">
        <v>24</v>
      </c>
      <c r="D8" s="6" t="s">
        <v>25</v>
      </c>
      <c r="E8" s="24" t="s">
        <v>26</v>
      </c>
      <c r="F8" s="7" t="s">
        <v>27</v>
      </c>
      <c r="G8" s="5">
        <v>45</v>
      </c>
      <c r="H8" s="5"/>
      <c r="I8" s="5"/>
      <c r="J8" s="5">
        <f t="shared" si="0"/>
        <v>45</v>
      </c>
      <c r="K8" s="8">
        <v>188.56</v>
      </c>
      <c r="L8" s="8">
        <f t="shared" ref="L8:L76" si="4">+G8*K8</f>
        <v>8485.2000000000007</v>
      </c>
      <c r="M8" s="8">
        <f t="shared" si="1"/>
        <v>0</v>
      </c>
      <c r="N8" s="8">
        <f t="shared" si="2"/>
        <v>0</v>
      </c>
      <c r="O8" s="8">
        <f t="shared" si="3"/>
        <v>8485.2000000000007</v>
      </c>
    </row>
    <row r="9" spans="1:25" ht="18" customHeight="1">
      <c r="A9" s="40" t="s">
        <v>17</v>
      </c>
      <c r="B9" s="22" t="s">
        <v>23</v>
      </c>
      <c r="C9" s="7" t="s">
        <v>24</v>
      </c>
      <c r="D9" s="6" t="s">
        <v>25</v>
      </c>
      <c r="E9" s="24" t="s">
        <v>28</v>
      </c>
      <c r="F9" s="7" t="s">
        <v>27</v>
      </c>
      <c r="G9" s="5">
        <v>36</v>
      </c>
      <c r="H9" s="5"/>
      <c r="I9" s="5"/>
      <c r="J9" s="5">
        <f t="shared" si="0"/>
        <v>36</v>
      </c>
      <c r="K9" s="8">
        <v>283.89999999999998</v>
      </c>
      <c r="L9" s="8">
        <f t="shared" si="4"/>
        <v>10220.4</v>
      </c>
      <c r="M9" s="8">
        <f t="shared" si="1"/>
        <v>0</v>
      </c>
      <c r="N9" s="8">
        <f t="shared" si="2"/>
        <v>0</v>
      </c>
      <c r="O9" s="8">
        <f t="shared" si="3"/>
        <v>10220.4</v>
      </c>
    </row>
    <row r="10" spans="1:25" ht="15" customHeight="1">
      <c r="A10" s="40" t="s">
        <v>17</v>
      </c>
      <c r="B10" s="36" t="s">
        <v>29</v>
      </c>
      <c r="C10" s="18" t="s">
        <v>24</v>
      </c>
      <c r="D10" s="6" t="s">
        <v>30</v>
      </c>
      <c r="E10" s="24" t="s">
        <v>31</v>
      </c>
      <c r="F10" s="7" t="s">
        <v>22</v>
      </c>
      <c r="G10" s="5">
        <v>0</v>
      </c>
      <c r="H10" s="5"/>
      <c r="I10" s="5"/>
      <c r="J10" s="5">
        <f t="shared" si="0"/>
        <v>0</v>
      </c>
      <c r="K10" s="8">
        <v>4720</v>
      </c>
      <c r="L10" s="8">
        <f t="shared" si="4"/>
        <v>0</v>
      </c>
      <c r="M10" s="8">
        <f t="shared" si="1"/>
        <v>0</v>
      </c>
      <c r="N10" s="8">
        <f t="shared" si="2"/>
        <v>0</v>
      </c>
      <c r="O10" s="8">
        <f t="shared" si="3"/>
        <v>0</v>
      </c>
    </row>
    <row r="11" spans="1:25" ht="15" customHeight="1">
      <c r="A11" s="40" t="s">
        <v>17</v>
      </c>
      <c r="B11" s="36" t="s">
        <v>29</v>
      </c>
      <c r="C11" s="18" t="s">
        <v>24</v>
      </c>
      <c r="D11" s="6" t="s">
        <v>30</v>
      </c>
      <c r="E11" s="24" t="s">
        <v>32</v>
      </c>
      <c r="F11" s="7" t="s">
        <v>22</v>
      </c>
      <c r="G11" s="5">
        <v>0</v>
      </c>
      <c r="H11" s="5"/>
      <c r="I11" s="5"/>
      <c r="J11" s="5">
        <f t="shared" si="0"/>
        <v>0</v>
      </c>
      <c r="K11" s="8">
        <v>1215.5899999999999</v>
      </c>
      <c r="L11" s="8">
        <f t="shared" si="4"/>
        <v>0</v>
      </c>
      <c r="M11" s="8">
        <f t="shared" si="1"/>
        <v>0</v>
      </c>
      <c r="N11" s="8">
        <f t="shared" si="2"/>
        <v>0</v>
      </c>
      <c r="O11" s="8">
        <f t="shared" si="3"/>
        <v>0</v>
      </c>
    </row>
    <row r="12" spans="1:25" ht="15" customHeight="1">
      <c r="A12" s="40" t="s">
        <v>17</v>
      </c>
      <c r="B12" s="36" t="s">
        <v>29</v>
      </c>
      <c r="C12" s="18" t="s">
        <v>24</v>
      </c>
      <c r="D12" s="6" t="s">
        <v>30</v>
      </c>
      <c r="E12" s="24" t="s">
        <v>33</v>
      </c>
      <c r="F12" s="7" t="s">
        <v>22</v>
      </c>
      <c r="G12" s="5">
        <v>0</v>
      </c>
      <c r="H12" s="5"/>
      <c r="I12" s="5"/>
      <c r="J12" s="5">
        <f t="shared" si="0"/>
        <v>0</v>
      </c>
      <c r="K12" s="8">
        <v>1700.34</v>
      </c>
      <c r="L12" s="8">
        <f t="shared" si="4"/>
        <v>0</v>
      </c>
      <c r="M12" s="8">
        <f t="shared" si="1"/>
        <v>0</v>
      </c>
      <c r="N12" s="8">
        <f t="shared" si="2"/>
        <v>0</v>
      </c>
      <c r="O12" s="8">
        <f t="shared" si="3"/>
        <v>0</v>
      </c>
    </row>
    <row r="13" spans="1:25" ht="15" customHeight="1">
      <c r="A13" s="40" t="s">
        <v>17</v>
      </c>
      <c r="B13" s="36" t="s">
        <v>29</v>
      </c>
      <c r="C13" s="18" t="s">
        <v>24</v>
      </c>
      <c r="D13" s="6" t="s">
        <v>30</v>
      </c>
      <c r="E13" s="24" t="s">
        <v>34</v>
      </c>
      <c r="F13" s="7" t="s">
        <v>22</v>
      </c>
      <c r="G13" s="5">
        <v>0</v>
      </c>
      <c r="H13" s="5"/>
      <c r="I13" s="5"/>
      <c r="J13" s="5">
        <f t="shared" si="0"/>
        <v>0</v>
      </c>
      <c r="K13" s="8">
        <v>1102.24</v>
      </c>
      <c r="L13" s="8">
        <f t="shared" si="4"/>
        <v>0</v>
      </c>
      <c r="M13" s="8">
        <f t="shared" si="1"/>
        <v>0</v>
      </c>
      <c r="N13" s="8">
        <f t="shared" si="2"/>
        <v>0</v>
      </c>
      <c r="O13" s="8">
        <f t="shared" si="3"/>
        <v>0</v>
      </c>
    </row>
    <row r="14" spans="1:25" ht="15" customHeight="1">
      <c r="A14" s="40" t="s">
        <v>17</v>
      </c>
      <c r="B14" s="22" t="s">
        <v>35</v>
      </c>
      <c r="C14" s="7" t="s">
        <v>36</v>
      </c>
      <c r="D14" s="6" t="s">
        <v>37</v>
      </c>
      <c r="E14" s="24" t="s">
        <v>38</v>
      </c>
      <c r="F14" s="7" t="s">
        <v>22</v>
      </c>
      <c r="G14" s="5">
        <v>0</v>
      </c>
      <c r="H14" s="5"/>
      <c r="I14" s="5"/>
      <c r="J14" s="5">
        <f t="shared" si="0"/>
        <v>0</v>
      </c>
      <c r="K14" s="8">
        <v>40</v>
      </c>
      <c r="L14" s="8">
        <f t="shared" si="4"/>
        <v>0</v>
      </c>
      <c r="M14" s="8">
        <f t="shared" si="1"/>
        <v>0</v>
      </c>
      <c r="N14" s="8">
        <f t="shared" si="2"/>
        <v>0</v>
      </c>
      <c r="O14" s="8">
        <f t="shared" si="3"/>
        <v>0</v>
      </c>
    </row>
    <row r="15" spans="1:25" ht="15" customHeight="1">
      <c r="A15" s="40" t="s">
        <v>39</v>
      </c>
      <c r="B15" s="22" t="s">
        <v>35</v>
      </c>
      <c r="C15" s="7" t="s">
        <v>36</v>
      </c>
      <c r="D15" s="6" t="s">
        <v>37</v>
      </c>
      <c r="E15" s="24" t="s">
        <v>40</v>
      </c>
      <c r="F15" s="7" t="s">
        <v>22</v>
      </c>
      <c r="G15" s="5">
        <v>0</v>
      </c>
      <c r="H15" s="5"/>
      <c r="I15" s="5"/>
      <c r="J15" s="5">
        <f t="shared" si="0"/>
        <v>0</v>
      </c>
      <c r="K15" s="8">
        <v>65</v>
      </c>
      <c r="L15" s="8">
        <f t="shared" si="4"/>
        <v>0</v>
      </c>
      <c r="M15" s="8">
        <f t="shared" si="1"/>
        <v>0</v>
      </c>
      <c r="N15" s="8">
        <f t="shared" si="2"/>
        <v>0</v>
      </c>
      <c r="O15" s="8">
        <f t="shared" si="3"/>
        <v>0</v>
      </c>
    </row>
    <row r="16" spans="1:25">
      <c r="A16" s="40" t="s">
        <v>39</v>
      </c>
      <c r="B16" s="22" t="s">
        <v>41</v>
      </c>
      <c r="C16" s="7" t="s">
        <v>24</v>
      </c>
      <c r="D16" s="6" t="s">
        <v>42</v>
      </c>
      <c r="E16" s="24" t="s">
        <v>43</v>
      </c>
      <c r="F16" s="7" t="s">
        <v>27</v>
      </c>
      <c r="G16" s="5">
        <v>10</v>
      </c>
      <c r="H16" s="5"/>
      <c r="I16" s="5">
        <v>8</v>
      </c>
      <c r="J16" s="5">
        <f t="shared" si="0"/>
        <v>2</v>
      </c>
      <c r="K16" s="8">
        <v>259.52999999999997</v>
      </c>
      <c r="L16" s="8">
        <f t="shared" si="4"/>
        <v>2595.2999999999997</v>
      </c>
      <c r="M16" s="8">
        <f t="shared" si="1"/>
        <v>0</v>
      </c>
      <c r="N16" s="8">
        <f t="shared" si="2"/>
        <v>2076.2399999999998</v>
      </c>
      <c r="O16" s="8">
        <f t="shared" si="3"/>
        <v>519.05999999999995</v>
      </c>
    </row>
    <row r="17" spans="1:15">
      <c r="A17" s="40" t="s">
        <v>44</v>
      </c>
      <c r="B17" s="22" t="s">
        <v>41</v>
      </c>
      <c r="C17" s="7" t="s">
        <v>24</v>
      </c>
      <c r="D17" s="6" t="s">
        <v>42</v>
      </c>
      <c r="E17" s="24" t="s">
        <v>45</v>
      </c>
      <c r="F17" s="7" t="s">
        <v>22</v>
      </c>
      <c r="G17" s="5">
        <v>0</v>
      </c>
      <c r="H17" s="5"/>
      <c r="I17" s="5"/>
      <c r="J17" s="5">
        <f t="shared" si="0"/>
        <v>0</v>
      </c>
      <c r="K17" s="8">
        <v>523</v>
      </c>
      <c r="L17" s="8">
        <f t="shared" si="4"/>
        <v>0</v>
      </c>
      <c r="M17" s="8">
        <f t="shared" si="1"/>
        <v>0</v>
      </c>
      <c r="N17" s="8">
        <f t="shared" si="2"/>
        <v>0</v>
      </c>
      <c r="O17" s="8">
        <f t="shared" si="3"/>
        <v>0</v>
      </c>
    </row>
    <row r="18" spans="1:15">
      <c r="A18" s="40" t="s">
        <v>44</v>
      </c>
      <c r="B18" s="22" t="s">
        <v>41</v>
      </c>
      <c r="C18" s="7" t="s">
        <v>24</v>
      </c>
      <c r="D18" s="6" t="s">
        <v>42</v>
      </c>
      <c r="E18" s="24" t="s">
        <v>46</v>
      </c>
      <c r="F18" s="7" t="s">
        <v>22</v>
      </c>
      <c r="G18" s="5">
        <v>0</v>
      </c>
      <c r="H18" s="5"/>
      <c r="I18" s="5"/>
      <c r="J18" s="5">
        <f t="shared" si="0"/>
        <v>0</v>
      </c>
      <c r="K18" s="8">
        <v>241</v>
      </c>
      <c r="L18" s="8">
        <f t="shared" si="4"/>
        <v>0</v>
      </c>
      <c r="M18" s="8">
        <f t="shared" si="1"/>
        <v>0</v>
      </c>
      <c r="N18" s="8">
        <f t="shared" si="2"/>
        <v>0</v>
      </c>
      <c r="O18" s="8">
        <f t="shared" si="3"/>
        <v>0</v>
      </c>
    </row>
    <row r="19" spans="1:15">
      <c r="A19" s="40" t="s">
        <v>44</v>
      </c>
      <c r="B19" s="22" t="s">
        <v>23</v>
      </c>
      <c r="C19" s="7" t="s">
        <v>24</v>
      </c>
      <c r="D19" s="6" t="s">
        <v>25</v>
      </c>
      <c r="E19" s="24" t="s">
        <v>47</v>
      </c>
      <c r="F19" s="7" t="s">
        <v>27</v>
      </c>
      <c r="G19" s="5">
        <v>10</v>
      </c>
      <c r="H19" s="5"/>
      <c r="I19" s="5"/>
      <c r="J19" s="5">
        <f t="shared" si="0"/>
        <v>10</v>
      </c>
      <c r="K19" s="8">
        <v>1740</v>
      </c>
      <c r="L19" s="8">
        <f t="shared" si="4"/>
        <v>17400</v>
      </c>
      <c r="M19" s="8">
        <f t="shared" si="1"/>
        <v>0</v>
      </c>
      <c r="N19" s="8">
        <f t="shared" si="2"/>
        <v>0</v>
      </c>
      <c r="O19" s="8">
        <f t="shared" si="3"/>
        <v>17400</v>
      </c>
    </row>
    <row r="20" spans="1:15">
      <c r="A20" s="40" t="s">
        <v>48</v>
      </c>
      <c r="B20" s="22" t="s">
        <v>49</v>
      </c>
      <c r="C20" s="7" t="s">
        <v>24</v>
      </c>
      <c r="D20" s="21" t="s">
        <v>50</v>
      </c>
      <c r="E20" s="10" t="s">
        <v>51</v>
      </c>
      <c r="F20" s="7" t="s">
        <v>52</v>
      </c>
      <c r="G20" s="5">
        <v>0</v>
      </c>
      <c r="H20" s="5">
        <v>600</v>
      </c>
      <c r="I20" s="5">
        <f>207+23+48+10+112+50+29+100</f>
        <v>579</v>
      </c>
      <c r="J20" s="5">
        <f t="shared" si="0"/>
        <v>21</v>
      </c>
      <c r="K20" s="8">
        <v>112</v>
      </c>
      <c r="L20" s="8">
        <f t="shared" si="4"/>
        <v>0</v>
      </c>
      <c r="M20" s="8">
        <f t="shared" si="1"/>
        <v>67200</v>
      </c>
      <c r="N20" s="8">
        <f t="shared" si="2"/>
        <v>64848</v>
      </c>
      <c r="O20" s="8">
        <f t="shared" si="3"/>
        <v>2352</v>
      </c>
    </row>
    <row r="21" spans="1:15">
      <c r="A21" s="40" t="s">
        <v>48</v>
      </c>
      <c r="B21" s="22" t="s">
        <v>49</v>
      </c>
      <c r="C21" s="7" t="s">
        <v>24</v>
      </c>
      <c r="D21" s="21" t="s">
        <v>50</v>
      </c>
      <c r="E21" s="10" t="s">
        <v>564</v>
      </c>
      <c r="F21" s="7" t="s">
        <v>52</v>
      </c>
      <c r="G21" s="5"/>
      <c r="H21" s="5">
        <v>75</v>
      </c>
      <c r="I21" s="5">
        <f>45+20</f>
        <v>65</v>
      </c>
      <c r="J21" s="5">
        <f>+G21+H21-I21</f>
        <v>10</v>
      </c>
      <c r="K21" s="8">
        <v>375</v>
      </c>
      <c r="L21" s="8">
        <f>+G21*K21</f>
        <v>0</v>
      </c>
      <c r="M21" s="8">
        <f>+H21*K21</f>
        <v>28125</v>
      </c>
      <c r="N21" s="8">
        <f>+I21*K21</f>
        <v>24375</v>
      </c>
      <c r="O21" s="8">
        <f>+L21+M21-N21</f>
        <v>3750</v>
      </c>
    </row>
    <row r="22" spans="1:15">
      <c r="A22" s="40" t="s">
        <v>44</v>
      </c>
      <c r="B22" s="22" t="s">
        <v>41</v>
      </c>
      <c r="C22" s="7" t="s">
        <v>24</v>
      </c>
      <c r="D22" s="6" t="s">
        <v>42</v>
      </c>
      <c r="E22" s="24" t="s">
        <v>53</v>
      </c>
      <c r="F22" s="7" t="s">
        <v>27</v>
      </c>
      <c r="G22" s="5">
        <v>20</v>
      </c>
      <c r="H22" s="5"/>
      <c r="I22" s="5"/>
      <c r="J22" s="5">
        <f t="shared" si="0"/>
        <v>20</v>
      </c>
      <c r="K22" s="8">
        <v>18.54</v>
      </c>
      <c r="L22" s="8">
        <f t="shared" si="4"/>
        <v>370.79999999999995</v>
      </c>
      <c r="M22" s="8">
        <f t="shared" si="1"/>
        <v>0</v>
      </c>
      <c r="N22" s="8">
        <f t="shared" si="2"/>
        <v>0</v>
      </c>
      <c r="O22" s="8">
        <f t="shared" si="3"/>
        <v>370.79999999999995</v>
      </c>
    </row>
    <row r="23" spans="1:15">
      <c r="A23" s="40" t="s">
        <v>44</v>
      </c>
      <c r="B23" s="22" t="s">
        <v>54</v>
      </c>
      <c r="C23" s="7" t="s">
        <v>24</v>
      </c>
      <c r="D23" s="6" t="s">
        <v>55</v>
      </c>
      <c r="E23" s="24" t="s">
        <v>56</v>
      </c>
      <c r="F23" s="7" t="s">
        <v>57</v>
      </c>
      <c r="G23" s="5">
        <v>22</v>
      </c>
      <c r="H23" s="5">
        <v>3</v>
      </c>
      <c r="I23" s="5"/>
      <c r="J23" s="5">
        <f t="shared" si="0"/>
        <v>25</v>
      </c>
      <c r="K23" s="8">
        <v>150</v>
      </c>
      <c r="L23" s="8">
        <f t="shared" si="4"/>
        <v>3300</v>
      </c>
      <c r="M23" s="8">
        <f t="shared" si="1"/>
        <v>450</v>
      </c>
      <c r="N23" s="8">
        <f t="shared" si="2"/>
        <v>0</v>
      </c>
      <c r="O23" s="8">
        <f t="shared" si="3"/>
        <v>3750</v>
      </c>
    </row>
    <row r="24" spans="1:15">
      <c r="A24" s="40" t="s">
        <v>44</v>
      </c>
      <c r="B24" s="22" t="s">
        <v>58</v>
      </c>
      <c r="C24" s="7" t="s">
        <v>24</v>
      </c>
      <c r="D24" s="6" t="s">
        <v>59</v>
      </c>
      <c r="E24" s="24" t="s">
        <v>60</v>
      </c>
      <c r="F24" s="7" t="s">
        <v>61</v>
      </c>
      <c r="G24" s="5">
        <v>63</v>
      </c>
      <c r="H24" s="5">
        <v>40</v>
      </c>
      <c r="I24" s="5">
        <f>20+4+4+4+5+1+2</f>
        <v>40</v>
      </c>
      <c r="J24" s="5">
        <f t="shared" si="0"/>
        <v>63</v>
      </c>
      <c r="K24" s="8">
        <v>660</v>
      </c>
      <c r="L24" s="8">
        <f t="shared" si="4"/>
        <v>41580</v>
      </c>
      <c r="M24" s="8">
        <f t="shared" si="1"/>
        <v>26400</v>
      </c>
      <c r="N24" s="8">
        <f t="shared" si="2"/>
        <v>26400</v>
      </c>
      <c r="O24" s="8">
        <f t="shared" si="3"/>
        <v>41580</v>
      </c>
    </row>
    <row r="25" spans="1:15">
      <c r="A25" s="40" t="s">
        <v>44</v>
      </c>
      <c r="B25" s="35" t="s">
        <v>18</v>
      </c>
      <c r="C25" s="19" t="s">
        <v>19</v>
      </c>
      <c r="D25" s="6" t="s">
        <v>20</v>
      </c>
      <c r="E25" s="24" t="s">
        <v>62</v>
      </c>
      <c r="F25" s="7" t="s">
        <v>22</v>
      </c>
      <c r="G25" s="5">
        <v>0</v>
      </c>
      <c r="H25" s="5"/>
      <c r="I25" s="5"/>
      <c r="J25" s="5">
        <f t="shared" si="0"/>
        <v>0</v>
      </c>
      <c r="K25" s="8">
        <v>2475</v>
      </c>
      <c r="L25" s="8">
        <f t="shared" si="4"/>
        <v>0</v>
      </c>
      <c r="M25" s="8">
        <f t="shared" si="1"/>
        <v>0</v>
      </c>
      <c r="N25" s="8">
        <f t="shared" si="2"/>
        <v>0</v>
      </c>
      <c r="O25" s="8">
        <f t="shared" si="3"/>
        <v>0</v>
      </c>
    </row>
    <row r="26" spans="1:15">
      <c r="A26" s="40" t="s">
        <v>44</v>
      </c>
      <c r="B26" s="22" t="s">
        <v>58</v>
      </c>
      <c r="C26" s="7" t="s">
        <v>24</v>
      </c>
      <c r="D26" s="6" t="s">
        <v>59</v>
      </c>
      <c r="E26" s="24" t="s">
        <v>63</v>
      </c>
      <c r="F26" s="7" t="s">
        <v>64</v>
      </c>
      <c r="G26" s="5">
        <v>77</v>
      </c>
      <c r="H26" s="5"/>
      <c r="I26" s="5">
        <v>4</v>
      </c>
      <c r="J26" s="5">
        <f t="shared" si="0"/>
        <v>73</v>
      </c>
      <c r="K26" s="8">
        <v>125</v>
      </c>
      <c r="L26" s="8">
        <f t="shared" si="4"/>
        <v>9625</v>
      </c>
      <c r="M26" s="8">
        <f t="shared" si="1"/>
        <v>0</v>
      </c>
      <c r="N26" s="8">
        <f t="shared" si="2"/>
        <v>500</v>
      </c>
      <c r="O26" s="8">
        <f t="shared" si="3"/>
        <v>9125</v>
      </c>
    </row>
    <row r="27" spans="1:15">
      <c r="A27" s="40" t="s">
        <v>44</v>
      </c>
      <c r="B27" s="22" t="s">
        <v>58</v>
      </c>
      <c r="C27" s="7" t="s">
        <v>24</v>
      </c>
      <c r="D27" s="6" t="s">
        <v>59</v>
      </c>
      <c r="E27" s="24" t="s">
        <v>65</v>
      </c>
      <c r="F27" s="7" t="s">
        <v>27</v>
      </c>
      <c r="G27" s="5">
        <v>80</v>
      </c>
      <c r="H27" s="5">
        <v>100</v>
      </c>
      <c r="I27" s="5">
        <f>24+12+12+12+25+12</f>
        <v>97</v>
      </c>
      <c r="J27" s="5">
        <f t="shared" si="0"/>
        <v>83</v>
      </c>
      <c r="K27" s="8">
        <v>85</v>
      </c>
      <c r="L27" s="8">
        <f t="shared" si="4"/>
        <v>6800</v>
      </c>
      <c r="M27" s="8">
        <f t="shared" si="1"/>
        <v>8500</v>
      </c>
      <c r="N27" s="8">
        <f t="shared" si="2"/>
        <v>8245</v>
      </c>
      <c r="O27" s="8">
        <f t="shared" si="3"/>
        <v>7055</v>
      </c>
    </row>
    <row r="28" spans="1:15">
      <c r="A28" s="40" t="s">
        <v>44</v>
      </c>
      <c r="B28" s="22" t="s">
        <v>23</v>
      </c>
      <c r="C28" s="7" t="s">
        <v>24</v>
      </c>
      <c r="D28" s="6" t="s">
        <v>25</v>
      </c>
      <c r="E28" s="24" t="s">
        <v>66</v>
      </c>
      <c r="F28" s="7" t="s">
        <v>27</v>
      </c>
      <c r="G28" s="5">
        <v>20</v>
      </c>
      <c r="H28" s="5"/>
      <c r="I28" s="5"/>
      <c r="J28" s="5">
        <f t="shared" si="0"/>
        <v>20</v>
      </c>
      <c r="K28" s="8">
        <v>250</v>
      </c>
      <c r="L28" s="8">
        <f t="shared" si="4"/>
        <v>5000</v>
      </c>
      <c r="M28" s="8">
        <f t="shared" si="1"/>
        <v>0</v>
      </c>
      <c r="N28" s="8">
        <f t="shared" si="2"/>
        <v>0</v>
      </c>
      <c r="O28" s="8">
        <f t="shared" si="3"/>
        <v>5000</v>
      </c>
    </row>
    <row r="29" spans="1:15">
      <c r="A29" s="40" t="s">
        <v>44</v>
      </c>
      <c r="B29" s="22" t="s">
        <v>23</v>
      </c>
      <c r="C29" s="7" t="s">
        <v>24</v>
      </c>
      <c r="D29" s="6" t="s">
        <v>25</v>
      </c>
      <c r="E29" s="24" t="s">
        <v>67</v>
      </c>
      <c r="F29" s="7" t="s">
        <v>27</v>
      </c>
      <c r="G29" s="5">
        <v>0</v>
      </c>
      <c r="H29" s="5"/>
      <c r="I29" s="5"/>
      <c r="J29" s="5">
        <f t="shared" si="0"/>
        <v>0</v>
      </c>
      <c r="K29" s="8">
        <v>5525</v>
      </c>
      <c r="L29" s="8">
        <f t="shared" si="4"/>
        <v>0</v>
      </c>
      <c r="M29" s="8">
        <f t="shared" si="1"/>
        <v>0</v>
      </c>
      <c r="N29" s="8">
        <f t="shared" si="2"/>
        <v>0</v>
      </c>
      <c r="O29" s="8">
        <f t="shared" si="3"/>
        <v>0</v>
      </c>
    </row>
    <row r="30" spans="1:15">
      <c r="A30" s="40" t="s">
        <v>44</v>
      </c>
      <c r="B30" s="22" t="s">
        <v>23</v>
      </c>
      <c r="C30" s="7" t="s">
        <v>24</v>
      </c>
      <c r="D30" s="6" t="s">
        <v>25</v>
      </c>
      <c r="E30" s="24" t="s">
        <v>68</v>
      </c>
      <c r="F30" s="7" t="s">
        <v>27</v>
      </c>
      <c r="G30" s="5">
        <v>0</v>
      </c>
      <c r="H30" s="5"/>
      <c r="I30" s="5"/>
      <c r="J30" s="5">
        <f t="shared" si="0"/>
        <v>0</v>
      </c>
      <c r="K30" s="8">
        <v>2900</v>
      </c>
      <c r="L30" s="8">
        <f t="shared" si="4"/>
        <v>0</v>
      </c>
      <c r="M30" s="8">
        <f t="shared" si="1"/>
        <v>0</v>
      </c>
      <c r="N30" s="8">
        <f t="shared" si="2"/>
        <v>0</v>
      </c>
      <c r="O30" s="8">
        <f t="shared" si="3"/>
        <v>0</v>
      </c>
    </row>
    <row r="31" spans="1:15">
      <c r="A31" s="40" t="s">
        <v>44</v>
      </c>
      <c r="B31" s="22" t="s">
        <v>69</v>
      </c>
      <c r="C31" s="7"/>
      <c r="D31" s="6" t="s">
        <v>70</v>
      </c>
      <c r="E31" s="24" t="s">
        <v>71</v>
      </c>
      <c r="F31" s="7" t="s">
        <v>22</v>
      </c>
      <c r="G31" s="5">
        <v>12</v>
      </c>
      <c r="H31" s="5"/>
      <c r="I31" s="5">
        <v>2</v>
      </c>
      <c r="J31" s="5">
        <f t="shared" si="0"/>
        <v>10</v>
      </c>
      <c r="K31" s="8">
        <v>524.13</v>
      </c>
      <c r="L31" s="8">
        <f t="shared" si="4"/>
        <v>6289.5599999999995</v>
      </c>
      <c r="M31" s="8">
        <f t="shared" si="1"/>
        <v>0</v>
      </c>
      <c r="N31" s="8">
        <f t="shared" si="2"/>
        <v>1048.26</v>
      </c>
      <c r="O31" s="8">
        <f t="shared" si="3"/>
        <v>5241.2999999999993</v>
      </c>
    </row>
    <row r="32" spans="1:15">
      <c r="A32" s="40" t="s">
        <v>44</v>
      </c>
      <c r="B32" s="22" t="s">
        <v>69</v>
      </c>
      <c r="C32" s="7"/>
      <c r="D32" s="6" t="s">
        <v>70</v>
      </c>
      <c r="E32" s="24" t="s">
        <v>72</v>
      </c>
      <c r="F32" s="7" t="s">
        <v>22</v>
      </c>
      <c r="G32" s="5">
        <v>6</v>
      </c>
      <c r="H32" s="5"/>
      <c r="I32" s="5">
        <v>3</v>
      </c>
      <c r="J32" s="5">
        <f t="shared" si="0"/>
        <v>3</v>
      </c>
      <c r="K32" s="8">
        <v>404.24</v>
      </c>
      <c r="L32" s="8">
        <f t="shared" si="4"/>
        <v>2425.44</v>
      </c>
      <c r="M32" s="8">
        <f t="shared" si="1"/>
        <v>0</v>
      </c>
      <c r="N32" s="8">
        <f t="shared" si="2"/>
        <v>1212.72</v>
      </c>
      <c r="O32" s="8">
        <f t="shared" si="3"/>
        <v>1212.72</v>
      </c>
    </row>
    <row r="33" spans="1:15">
      <c r="A33" s="40" t="s">
        <v>44</v>
      </c>
      <c r="B33" s="22" t="s">
        <v>58</v>
      </c>
      <c r="C33" s="7" t="s">
        <v>24</v>
      </c>
      <c r="D33" s="6" t="s">
        <v>59</v>
      </c>
      <c r="E33" s="24" t="s">
        <v>73</v>
      </c>
      <c r="F33" s="7" t="s">
        <v>22</v>
      </c>
      <c r="G33" s="5">
        <v>0</v>
      </c>
      <c r="H33" s="5"/>
      <c r="I33" s="5"/>
      <c r="J33" s="5">
        <f t="shared" si="0"/>
        <v>0</v>
      </c>
      <c r="K33" s="8">
        <v>9000</v>
      </c>
      <c r="L33" s="8">
        <f t="shared" si="4"/>
        <v>0</v>
      </c>
      <c r="M33" s="8">
        <f t="shared" si="1"/>
        <v>0</v>
      </c>
      <c r="N33" s="8">
        <f t="shared" si="2"/>
        <v>0</v>
      </c>
      <c r="O33" s="8">
        <f t="shared" si="3"/>
        <v>0</v>
      </c>
    </row>
    <row r="34" spans="1:15">
      <c r="A34" s="40" t="s">
        <v>44</v>
      </c>
      <c r="B34" s="22" t="s">
        <v>74</v>
      </c>
      <c r="C34" s="7" t="s">
        <v>24</v>
      </c>
      <c r="D34" s="6" t="s">
        <v>59</v>
      </c>
      <c r="E34" s="24" t="s">
        <v>75</v>
      </c>
      <c r="F34" s="7" t="s">
        <v>76</v>
      </c>
      <c r="G34" s="5">
        <v>25</v>
      </c>
      <c r="H34" s="5"/>
      <c r="I34" s="5">
        <v>10</v>
      </c>
      <c r="J34" s="5">
        <f t="shared" si="0"/>
        <v>15</v>
      </c>
      <c r="K34" s="8">
        <v>210</v>
      </c>
      <c r="L34" s="8">
        <f t="shared" si="4"/>
        <v>5250</v>
      </c>
      <c r="M34" s="8">
        <f t="shared" si="1"/>
        <v>0</v>
      </c>
      <c r="N34" s="8">
        <f t="shared" si="2"/>
        <v>2100</v>
      </c>
      <c r="O34" s="8">
        <f t="shared" si="3"/>
        <v>3150</v>
      </c>
    </row>
    <row r="35" spans="1:15">
      <c r="A35" s="40" t="s">
        <v>44</v>
      </c>
      <c r="B35" s="22" t="s">
        <v>49</v>
      </c>
      <c r="C35" s="7" t="s">
        <v>24</v>
      </c>
      <c r="D35" s="6" t="s">
        <v>50</v>
      </c>
      <c r="E35" s="24" t="s">
        <v>77</v>
      </c>
      <c r="F35" s="7" t="s">
        <v>78</v>
      </c>
      <c r="G35" s="5">
        <v>0</v>
      </c>
      <c r="H35" s="5"/>
      <c r="I35" s="5"/>
      <c r="J35" s="5">
        <f t="shared" si="0"/>
        <v>0</v>
      </c>
      <c r="K35" s="8">
        <v>169.8</v>
      </c>
      <c r="L35" s="8">
        <f t="shared" si="4"/>
        <v>0</v>
      </c>
      <c r="M35" s="8">
        <f t="shared" si="1"/>
        <v>0</v>
      </c>
      <c r="N35" s="8">
        <f t="shared" si="2"/>
        <v>0</v>
      </c>
      <c r="O35" s="8">
        <f t="shared" si="3"/>
        <v>0</v>
      </c>
    </row>
    <row r="36" spans="1:15">
      <c r="A36" s="40" t="s">
        <v>44</v>
      </c>
      <c r="B36" s="22" t="s">
        <v>49</v>
      </c>
      <c r="C36" s="7" t="s">
        <v>24</v>
      </c>
      <c r="D36" s="6" t="s">
        <v>50</v>
      </c>
      <c r="E36" s="24" t="s">
        <v>79</v>
      </c>
      <c r="F36" s="7" t="s">
        <v>78</v>
      </c>
      <c r="G36" s="5">
        <v>0</v>
      </c>
      <c r="H36" s="5"/>
      <c r="I36" s="5"/>
      <c r="J36" s="5">
        <f t="shared" si="0"/>
        <v>0</v>
      </c>
      <c r="K36" s="8">
        <v>139.69999999999999</v>
      </c>
      <c r="L36" s="8">
        <f t="shared" si="4"/>
        <v>0</v>
      </c>
      <c r="M36" s="8">
        <f t="shared" si="1"/>
        <v>0</v>
      </c>
      <c r="N36" s="8">
        <f t="shared" si="2"/>
        <v>0</v>
      </c>
      <c r="O36" s="8">
        <f t="shared" si="3"/>
        <v>0</v>
      </c>
    </row>
    <row r="37" spans="1:15">
      <c r="A37" s="40" t="s">
        <v>44</v>
      </c>
      <c r="B37" s="22" t="s">
        <v>23</v>
      </c>
      <c r="C37" s="7" t="s">
        <v>24</v>
      </c>
      <c r="D37" s="6" t="s">
        <v>25</v>
      </c>
      <c r="E37" s="24" t="s">
        <v>80</v>
      </c>
      <c r="F37" s="7" t="s">
        <v>27</v>
      </c>
      <c r="G37" s="5">
        <v>0</v>
      </c>
      <c r="H37" s="5"/>
      <c r="I37" s="5"/>
      <c r="J37" s="5">
        <f t="shared" si="0"/>
        <v>0</v>
      </c>
      <c r="K37" s="8">
        <v>185.38</v>
      </c>
      <c r="L37" s="8">
        <f t="shared" si="4"/>
        <v>0</v>
      </c>
      <c r="M37" s="8">
        <f t="shared" si="1"/>
        <v>0</v>
      </c>
      <c r="N37" s="8">
        <f t="shared" si="2"/>
        <v>0</v>
      </c>
      <c r="O37" s="8">
        <f t="shared" si="3"/>
        <v>0</v>
      </c>
    </row>
    <row r="38" spans="1:15">
      <c r="A38" s="40" t="s">
        <v>44</v>
      </c>
      <c r="B38" s="35" t="s">
        <v>18</v>
      </c>
      <c r="C38" s="19" t="s">
        <v>19</v>
      </c>
      <c r="D38" s="6" t="s">
        <v>20</v>
      </c>
      <c r="E38" s="24" t="s">
        <v>81</v>
      </c>
      <c r="F38" s="7" t="s">
        <v>27</v>
      </c>
      <c r="G38" s="5">
        <v>0</v>
      </c>
      <c r="H38" s="5"/>
      <c r="I38" s="5"/>
      <c r="J38" s="5">
        <f t="shared" si="0"/>
        <v>0</v>
      </c>
      <c r="K38" s="8">
        <v>3500</v>
      </c>
      <c r="L38" s="8">
        <f t="shared" si="4"/>
        <v>0</v>
      </c>
      <c r="M38" s="8">
        <f t="shared" si="1"/>
        <v>0</v>
      </c>
      <c r="N38" s="8">
        <f t="shared" si="2"/>
        <v>0</v>
      </c>
      <c r="O38" s="8">
        <f t="shared" si="3"/>
        <v>0</v>
      </c>
    </row>
    <row r="39" spans="1:15">
      <c r="A39" s="40" t="s">
        <v>44</v>
      </c>
      <c r="B39" s="35" t="s">
        <v>18</v>
      </c>
      <c r="C39" s="19" t="s">
        <v>19</v>
      </c>
      <c r="D39" s="6" t="s">
        <v>20</v>
      </c>
      <c r="E39" s="24" t="s">
        <v>82</v>
      </c>
      <c r="F39" s="7" t="s">
        <v>27</v>
      </c>
      <c r="G39" s="5">
        <v>0</v>
      </c>
      <c r="H39" s="5"/>
      <c r="I39" s="5"/>
      <c r="J39" s="5">
        <f t="shared" si="0"/>
        <v>0</v>
      </c>
      <c r="K39" s="8">
        <v>4000</v>
      </c>
      <c r="L39" s="8">
        <f t="shared" si="4"/>
        <v>0</v>
      </c>
      <c r="M39" s="8">
        <f t="shared" si="1"/>
        <v>0</v>
      </c>
      <c r="N39" s="8">
        <f t="shared" si="2"/>
        <v>0</v>
      </c>
      <c r="O39" s="8">
        <f t="shared" si="3"/>
        <v>0</v>
      </c>
    </row>
    <row r="40" spans="1:15">
      <c r="A40" s="40" t="s">
        <v>44</v>
      </c>
      <c r="B40" s="35" t="s">
        <v>18</v>
      </c>
      <c r="C40" s="19" t="s">
        <v>19</v>
      </c>
      <c r="D40" s="6" t="s">
        <v>20</v>
      </c>
      <c r="E40" s="24" t="s">
        <v>83</v>
      </c>
      <c r="F40" s="7" t="s">
        <v>27</v>
      </c>
      <c r="G40" s="5">
        <v>0</v>
      </c>
      <c r="H40" s="5"/>
      <c r="I40" s="5"/>
      <c r="J40" s="5">
        <f t="shared" si="0"/>
        <v>0</v>
      </c>
      <c r="K40" s="8">
        <v>4000</v>
      </c>
      <c r="L40" s="8">
        <f t="shared" si="4"/>
        <v>0</v>
      </c>
      <c r="M40" s="8">
        <f t="shared" si="1"/>
        <v>0</v>
      </c>
      <c r="N40" s="8">
        <f t="shared" si="2"/>
        <v>0</v>
      </c>
      <c r="O40" s="8">
        <f t="shared" si="3"/>
        <v>0</v>
      </c>
    </row>
    <row r="41" spans="1:15">
      <c r="A41" s="40" t="s">
        <v>44</v>
      </c>
      <c r="B41" s="22" t="s">
        <v>74</v>
      </c>
      <c r="C41" s="7" t="s">
        <v>24</v>
      </c>
      <c r="D41" s="6" t="s">
        <v>84</v>
      </c>
      <c r="E41" s="24" t="s">
        <v>85</v>
      </c>
      <c r="F41" s="7" t="s">
        <v>27</v>
      </c>
      <c r="G41" s="5">
        <v>2</v>
      </c>
      <c r="H41" s="5"/>
      <c r="I41" s="5">
        <v>1</v>
      </c>
      <c r="J41" s="5">
        <f t="shared" si="0"/>
        <v>1</v>
      </c>
      <c r="K41" s="8">
        <v>468</v>
      </c>
      <c r="L41" s="8">
        <f t="shared" si="4"/>
        <v>936</v>
      </c>
      <c r="M41" s="8">
        <f t="shared" si="1"/>
        <v>0</v>
      </c>
      <c r="N41" s="8">
        <f t="shared" si="2"/>
        <v>468</v>
      </c>
      <c r="O41" s="8">
        <f t="shared" si="3"/>
        <v>468</v>
      </c>
    </row>
    <row r="42" spans="1:15">
      <c r="A42" s="40" t="s">
        <v>44</v>
      </c>
      <c r="B42" s="22" t="s">
        <v>69</v>
      </c>
      <c r="C42" s="7"/>
      <c r="D42" s="6" t="s">
        <v>70</v>
      </c>
      <c r="E42" s="24" t="s">
        <v>86</v>
      </c>
      <c r="F42" s="7" t="s">
        <v>87</v>
      </c>
      <c r="G42" s="5">
        <v>0</v>
      </c>
      <c r="H42" s="5"/>
      <c r="I42" s="5"/>
      <c r="J42" s="5">
        <f t="shared" si="0"/>
        <v>0</v>
      </c>
      <c r="K42" s="8">
        <v>19</v>
      </c>
      <c r="L42" s="8">
        <f t="shared" si="4"/>
        <v>0</v>
      </c>
      <c r="M42" s="8">
        <f t="shared" si="1"/>
        <v>0</v>
      </c>
      <c r="N42" s="8">
        <f t="shared" si="2"/>
        <v>0</v>
      </c>
      <c r="O42" s="8">
        <f t="shared" si="3"/>
        <v>0</v>
      </c>
    </row>
    <row r="43" spans="1:15">
      <c r="A43" s="40" t="s">
        <v>44</v>
      </c>
      <c r="B43" s="22" t="s">
        <v>88</v>
      </c>
      <c r="C43" s="7" t="s">
        <v>24</v>
      </c>
      <c r="D43" s="6" t="s">
        <v>25</v>
      </c>
      <c r="E43" s="24" t="s">
        <v>565</v>
      </c>
      <c r="F43" s="7" t="s">
        <v>22</v>
      </c>
      <c r="G43" s="5">
        <v>0</v>
      </c>
      <c r="H43" s="5">
        <v>2</v>
      </c>
      <c r="I43" s="5">
        <v>2</v>
      </c>
      <c r="J43" s="5">
        <f t="shared" si="0"/>
        <v>0</v>
      </c>
      <c r="K43" s="8">
        <v>7500</v>
      </c>
      <c r="L43" s="8">
        <f t="shared" si="4"/>
        <v>0</v>
      </c>
      <c r="M43" s="8">
        <f t="shared" si="1"/>
        <v>15000</v>
      </c>
      <c r="N43" s="8">
        <f t="shared" si="2"/>
        <v>15000</v>
      </c>
      <c r="O43" s="8">
        <f t="shared" si="3"/>
        <v>0</v>
      </c>
    </row>
    <row r="44" spans="1:15">
      <c r="A44" s="40" t="s">
        <v>44</v>
      </c>
      <c r="B44" s="22" t="s">
        <v>23</v>
      </c>
      <c r="C44" s="7" t="s">
        <v>24</v>
      </c>
      <c r="D44" s="6" t="s">
        <v>25</v>
      </c>
      <c r="E44" s="24" t="s">
        <v>566</v>
      </c>
      <c r="F44" s="7" t="s">
        <v>27</v>
      </c>
      <c r="G44" s="5">
        <v>0</v>
      </c>
      <c r="H44" s="5">
        <v>1</v>
      </c>
      <c r="I44" s="5">
        <v>1</v>
      </c>
      <c r="J44" s="5">
        <f t="shared" si="0"/>
        <v>0</v>
      </c>
      <c r="K44" s="8">
        <v>8300</v>
      </c>
      <c r="L44" s="8">
        <f t="shared" si="4"/>
        <v>0</v>
      </c>
      <c r="M44" s="8">
        <f t="shared" si="1"/>
        <v>8300</v>
      </c>
      <c r="N44" s="8">
        <f t="shared" si="2"/>
        <v>8300</v>
      </c>
      <c r="O44" s="8">
        <f t="shared" si="3"/>
        <v>0</v>
      </c>
    </row>
    <row r="45" spans="1:15">
      <c r="A45" s="40" t="s">
        <v>44</v>
      </c>
      <c r="B45" s="22" t="s">
        <v>88</v>
      </c>
      <c r="C45" s="7" t="s">
        <v>24</v>
      </c>
      <c r="D45" s="6" t="s">
        <v>25</v>
      </c>
      <c r="E45" s="10" t="s">
        <v>567</v>
      </c>
      <c r="F45" s="7" t="s">
        <v>27</v>
      </c>
      <c r="G45" s="5"/>
      <c r="H45" s="5">
        <v>4</v>
      </c>
      <c r="I45" s="5">
        <v>4</v>
      </c>
      <c r="J45" s="5">
        <f>+G45+H45-I45</f>
        <v>0</v>
      </c>
      <c r="K45" s="8">
        <v>26500</v>
      </c>
      <c r="L45" s="8">
        <f>+G45*K45</f>
        <v>0</v>
      </c>
      <c r="M45" s="8">
        <f>+H45*K45</f>
        <v>106000</v>
      </c>
      <c r="N45" s="8">
        <f>+I45*K45</f>
        <v>106000</v>
      </c>
      <c r="O45" s="8">
        <f>+L45+M45-N45</f>
        <v>0</v>
      </c>
    </row>
    <row r="46" spans="1:15">
      <c r="A46" s="40" t="s">
        <v>44</v>
      </c>
      <c r="B46" s="22" t="s">
        <v>23</v>
      </c>
      <c r="C46" s="7" t="s">
        <v>24</v>
      </c>
      <c r="D46" s="6" t="s">
        <v>25</v>
      </c>
      <c r="E46" s="24" t="s">
        <v>91</v>
      </c>
      <c r="F46" s="7" t="s">
        <v>22</v>
      </c>
      <c r="G46" s="5">
        <v>0</v>
      </c>
      <c r="H46" s="5"/>
      <c r="I46" s="5"/>
      <c r="J46" s="5">
        <f t="shared" si="0"/>
        <v>0</v>
      </c>
      <c r="K46" s="8">
        <v>6059.32</v>
      </c>
      <c r="L46" s="8">
        <f t="shared" si="4"/>
        <v>0</v>
      </c>
      <c r="M46" s="8">
        <f t="shared" si="1"/>
        <v>0</v>
      </c>
      <c r="N46" s="8">
        <f t="shared" si="2"/>
        <v>0</v>
      </c>
      <c r="O46" s="8">
        <f t="shared" si="3"/>
        <v>0</v>
      </c>
    </row>
    <row r="47" spans="1:15">
      <c r="A47" s="40" t="s">
        <v>44</v>
      </c>
      <c r="B47" s="22" t="s">
        <v>23</v>
      </c>
      <c r="C47" s="7" t="s">
        <v>24</v>
      </c>
      <c r="D47" s="6" t="s">
        <v>25</v>
      </c>
      <c r="E47" s="24" t="s">
        <v>92</v>
      </c>
      <c r="F47" s="7" t="s">
        <v>22</v>
      </c>
      <c r="G47" s="5">
        <v>0</v>
      </c>
      <c r="H47" s="5"/>
      <c r="I47" s="5"/>
      <c r="J47" s="5">
        <f t="shared" si="0"/>
        <v>0</v>
      </c>
      <c r="K47" s="8">
        <v>13983.05</v>
      </c>
      <c r="L47" s="8">
        <f t="shared" si="4"/>
        <v>0</v>
      </c>
      <c r="M47" s="8">
        <f t="shared" si="1"/>
        <v>0</v>
      </c>
      <c r="N47" s="8">
        <f t="shared" si="2"/>
        <v>0</v>
      </c>
      <c r="O47" s="8">
        <f t="shared" si="3"/>
        <v>0</v>
      </c>
    </row>
    <row r="48" spans="1:15">
      <c r="A48" s="40" t="s">
        <v>44</v>
      </c>
      <c r="B48" s="22" t="s">
        <v>23</v>
      </c>
      <c r="C48" s="7" t="s">
        <v>24</v>
      </c>
      <c r="D48" s="6" t="s">
        <v>25</v>
      </c>
      <c r="E48" s="24" t="s">
        <v>93</v>
      </c>
      <c r="F48" s="7" t="s">
        <v>27</v>
      </c>
      <c r="G48" s="5">
        <v>0</v>
      </c>
      <c r="H48" s="5"/>
      <c r="I48" s="5"/>
      <c r="J48" s="5">
        <f t="shared" si="0"/>
        <v>0</v>
      </c>
      <c r="K48" s="8">
        <v>39900</v>
      </c>
      <c r="L48" s="8">
        <f t="shared" si="4"/>
        <v>0</v>
      </c>
      <c r="M48" s="8">
        <f t="shared" si="1"/>
        <v>0</v>
      </c>
      <c r="N48" s="8">
        <f t="shared" si="2"/>
        <v>0</v>
      </c>
      <c r="O48" s="8">
        <f t="shared" si="3"/>
        <v>0</v>
      </c>
    </row>
    <row r="49" spans="1:15">
      <c r="A49" s="40" t="s">
        <v>44</v>
      </c>
      <c r="B49" s="22" t="s">
        <v>69</v>
      </c>
      <c r="C49" s="7"/>
      <c r="D49" s="6" t="s">
        <v>70</v>
      </c>
      <c r="E49" s="24" t="s">
        <v>94</v>
      </c>
      <c r="F49" s="7" t="s">
        <v>22</v>
      </c>
      <c r="G49" s="5">
        <v>2500</v>
      </c>
      <c r="H49" s="5"/>
      <c r="I49" s="5"/>
      <c r="J49" s="5">
        <f t="shared" si="0"/>
        <v>2500</v>
      </c>
      <c r="K49" s="8">
        <v>186</v>
      </c>
      <c r="L49" s="8">
        <f t="shared" si="4"/>
        <v>465000</v>
      </c>
      <c r="M49" s="8">
        <f t="shared" si="1"/>
        <v>0</v>
      </c>
      <c r="N49" s="8">
        <f t="shared" si="2"/>
        <v>0</v>
      </c>
      <c r="O49" s="8">
        <f t="shared" si="3"/>
        <v>465000</v>
      </c>
    </row>
    <row r="50" spans="1:15">
      <c r="A50" s="40" t="s">
        <v>44</v>
      </c>
      <c r="B50" s="22" t="s">
        <v>54</v>
      </c>
      <c r="C50" s="7" t="s">
        <v>24</v>
      </c>
      <c r="D50" s="6" t="s">
        <v>55</v>
      </c>
      <c r="E50" s="24" t="s">
        <v>95</v>
      </c>
      <c r="F50" s="7" t="s">
        <v>22</v>
      </c>
      <c r="G50" s="5">
        <v>0</v>
      </c>
      <c r="H50" s="5"/>
      <c r="I50" s="5"/>
      <c r="J50" s="5">
        <f t="shared" si="0"/>
        <v>0</v>
      </c>
      <c r="K50" s="8">
        <v>10000</v>
      </c>
      <c r="L50" s="8">
        <f t="shared" si="4"/>
        <v>0</v>
      </c>
      <c r="M50" s="8">
        <f t="shared" si="1"/>
        <v>0</v>
      </c>
      <c r="N50" s="8">
        <f t="shared" si="2"/>
        <v>0</v>
      </c>
      <c r="O50" s="8">
        <f t="shared" si="3"/>
        <v>0</v>
      </c>
    </row>
    <row r="51" spans="1:15">
      <c r="A51" s="40" t="s">
        <v>44</v>
      </c>
      <c r="B51" s="22" t="s">
        <v>23</v>
      </c>
      <c r="C51" s="7" t="s">
        <v>24</v>
      </c>
      <c r="D51" s="6" t="s">
        <v>25</v>
      </c>
      <c r="E51" s="24" t="s">
        <v>96</v>
      </c>
      <c r="F51" s="7" t="s">
        <v>22</v>
      </c>
      <c r="G51" s="5">
        <v>40</v>
      </c>
      <c r="H51" s="5"/>
      <c r="I51" s="5"/>
      <c r="J51" s="5">
        <f t="shared" si="0"/>
        <v>40</v>
      </c>
      <c r="K51" s="8">
        <v>130</v>
      </c>
      <c r="L51" s="8">
        <f t="shared" si="4"/>
        <v>5200</v>
      </c>
      <c r="M51" s="8">
        <f t="shared" si="1"/>
        <v>0</v>
      </c>
      <c r="N51" s="8">
        <f t="shared" si="2"/>
        <v>0</v>
      </c>
      <c r="O51" s="8">
        <f t="shared" si="3"/>
        <v>5200</v>
      </c>
    </row>
    <row r="52" spans="1:15">
      <c r="A52" s="40" t="s">
        <v>44</v>
      </c>
      <c r="B52" s="22" t="s">
        <v>23</v>
      </c>
      <c r="C52" s="7" t="s">
        <v>24</v>
      </c>
      <c r="D52" s="6" t="s">
        <v>25</v>
      </c>
      <c r="E52" s="24" t="s">
        <v>97</v>
      </c>
      <c r="F52" s="7" t="s">
        <v>27</v>
      </c>
      <c r="G52" s="5">
        <v>31</v>
      </c>
      <c r="H52" s="5"/>
      <c r="I52" s="5">
        <v>1</v>
      </c>
      <c r="J52" s="16">
        <f t="shared" si="0"/>
        <v>30</v>
      </c>
      <c r="K52" s="8">
        <v>53</v>
      </c>
      <c r="L52" s="8">
        <f t="shared" si="4"/>
        <v>1643</v>
      </c>
      <c r="M52" s="8">
        <f t="shared" si="1"/>
        <v>0</v>
      </c>
      <c r="N52" s="8">
        <f t="shared" si="2"/>
        <v>53</v>
      </c>
      <c r="O52" s="8">
        <f t="shared" si="3"/>
        <v>1590</v>
      </c>
    </row>
    <row r="53" spans="1:15">
      <c r="A53" s="40" t="s">
        <v>98</v>
      </c>
      <c r="B53" s="35" t="s">
        <v>18</v>
      </c>
      <c r="C53" s="19" t="s">
        <v>19</v>
      </c>
      <c r="D53" s="6" t="s">
        <v>20</v>
      </c>
      <c r="E53" s="24" t="s">
        <v>99</v>
      </c>
      <c r="F53" s="7" t="s">
        <v>22</v>
      </c>
      <c r="G53" s="5">
        <v>0</v>
      </c>
      <c r="H53" s="5"/>
      <c r="I53" s="5"/>
      <c r="J53" s="5">
        <f t="shared" si="0"/>
        <v>0</v>
      </c>
      <c r="K53" s="8">
        <v>79</v>
      </c>
      <c r="L53" s="8">
        <f t="shared" si="4"/>
        <v>0</v>
      </c>
      <c r="M53" s="8">
        <f t="shared" si="1"/>
        <v>0</v>
      </c>
      <c r="N53" s="8">
        <f t="shared" si="2"/>
        <v>0</v>
      </c>
      <c r="O53" s="8">
        <f t="shared" si="3"/>
        <v>0</v>
      </c>
    </row>
    <row r="54" spans="1:15">
      <c r="A54" s="40" t="s">
        <v>98</v>
      </c>
      <c r="B54" s="22" t="s">
        <v>74</v>
      </c>
      <c r="C54" s="7" t="s">
        <v>24</v>
      </c>
      <c r="D54" s="6" t="s">
        <v>84</v>
      </c>
      <c r="E54" s="24" t="s">
        <v>100</v>
      </c>
      <c r="F54" s="7" t="s">
        <v>101</v>
      </c>
      <c r="G54" s="5">
        <v>0</v>
      </c>
      <c r="H54" s="5"/>
      <c r="I54" s="5"/>
      <c r="J54" s="5">
        <f t="shared" si="0"/>
        <v>0</v>
      </c>
      <c r="K54" s="8">
        <v>46.2</v>
      </c>
      <c r="L54" s="8">
        <f t="shared" si="4"/>
        <v>0</v>
      </c>
      <c r="M54" s="8">
        <f t="shared" si="1"/>
        <v>0</v>
      </c>
      <c r="N54" s="8">
        <f t="shared" si="2"/>
        <v>0</v>
      </c>
      <c r="O54" s="8">
        <f t="shared" si="3"/>
        <v>0</v>
      </c>
    </row>
    <row r="55" spans="1:15">
      <c r="A55" s="40" t="s">
        <v>98</v>
      </c>
      <c r="B55" s="22" t="s">
        <v>74</v>
      </c>
      <c r="C55" s="7" t="s">
        <v>24</v>
      </c>
      <c r="D55" s="6" t="s">
        <v>84</v>
      </c>
      <c r="E55" s="24" t="s">
        <v>102</v>
      </c>
      <c r="F55" s="7" t="s">
        <v>103</v>
      </c>
      <c r="G55" s="5">
        <v>0</v>
      </c>
      <c r="H55" s="5"/>
      <c r="I55" s="5"/>
      <c r="J55" s="16">
        <f t="shared" si="0"/>
        <v>0</v>
      </c>
      <c r="K55" s="8">
        <v>35</v>
      </c>
      <c r="L55" s="8">
        <f t="shared" si="4"/>
        <v>0</v>
      </c>
      <c r="M55" s="8">
        <f t="shared" si="1"/>
        <v>0</v>
      </c>
      <c r="N55" s="8">
        <f t="shared" si="2"/>
        <v>0</v>
      </c>
      <c r="O55" s="8">
        <f t="shared" si="3"/>
        <v>0</v>
      </c>
    </row>
    <row r="56" spans="1:15">
      <c r="A56" s="40" t="s">
        <v>98</v>
      </c>
      <c r="B56" s="22" t="s">
        <v>104</v>
      </c>
      <c r="C56" s="7" t="s">
        <v>24</v>
      </c>
      <c r="D56" s="6" t="s">
        <v>105</v>
      </c>
      <c r="E56" s="24" t="s">
        <v>106</v>
      </c>
      <c r="F56" s="7" t="s">
        <v>27</v>
      </c>
      <c r="G56" s="5">
        <v>0</v>
      </c>
      <c r="H56" s="5"/>
      <c r="I56" s="5"/>
      <c r="J56" s="16">
        <f t="shared" si="0"/>
        <v>0</v>
      </c>
      <c r="K56" s="8">
        <v>29.3</v>
      </c>
      <c r="L56" s="8">
        <f t="shared" si="4"/>
        <v>0</v>
      </c>
      <c r="M56" s="8">
        <f t="shared" si="1"/>
        <v>0</v>
      </c>
      <c r="N56" s="8">
        <f t="shared" si="2"/>
        <v>0</v>
      </c>
      <c r="O56" s="8">
        <f t="shared" si="3"/>
        <v>0</v>
      </c>
    </row>
    <row r="57" spans="1:15">
      <c r="A57" s="40" t="s">
        <v>98</v>
      </c>
      <c r="B57" s="22" t="s">
        <v>104</v>
      </c>
      <c r="C57" s="7" t="s">
        <v>24</v>
      </c>
      <c r="D57" s="6" t="s">
        <v>84</v>
      </c>
      <c r="E57" s="10" t="s">
        <v>568</v>
      </c>
      <c r="F57" s="7" t="s">
        <v>27</v>
      </c>
      <c r="G57" s="5"/>
      <c r="H57" s="5">
        <v>400</v>
      </c>
      <c r="I57" s="5">
        <v>400</v>
      </c>
      <c r="J57" s="16">
        <f>+G57+H57-I57</f>
        <v>0</v>
      </c>
      <c r="K57" s="8">
        <v>65</v>
      </c>
      <c r="L57" s="8">
        <f>+G57*K57</f>
        <v>0</v>
      </c>
      <c r="M57" s="8">
        <f>+H57*K57</f>
        <v>26000</v>
      </c>
      <c r="N57" s="8">
        <f>+I57*K57</f>
        <v>26000</v>
      </c>
      <c r="O57" s="8">
        <f>+L57+M57-N57</f>
        <v>0</v>
      </c>
    </row>
    <row r="58" spans="1:15">
      <c r="A58" s="40" t="s">
        <v>98</v>
      </c>
      <c r="B58" s="22" t="s">
        <v>104</v>
      </c>
      <c r="C58" s="7" t="s">
        <v>24</v>
      </c>
      <c r="D58" s="6" t="s">
        <v>105</v>
      </c>
      <c r="E58" s="10" t="s">
        <v>569</v>
      </c>
      <c r="F58" s="7" t="s">
        <v>27</v>
      </c>
      <c r="G58" s="5"/>
      <c r="H58" s="5">
        <v>400</v>
      </c>
      <c r="I58" s="5">
        <v>400</v>
      </c>
      <c r="J58" s="16">
        <f>+G58+H58-I58</f>
        <v>0</v>
      </c>
      <c r="K58" s="8">
        <v>89</v>
      </c>
      <c r="L58" s="8">
        <f>+G58*K58</f>
        <v>0</v>
      </c>
      <c r="M58" s="8">
        <f>+H58*K58</f>
        <v>35600</v>
      </c>
      <c r="N58" s="8">
        <f>+I58*K58</f>
        <v>35600</v>
      </c>
      <c r="O58" s="8">
        <f>+L58+M58-N58</f>
        <v>0</v>
      </c>
    </row>
    <row r="59" spans="1:15">
      <c r="A59" s="40" t="s">
        <v>98</v>
      </c>
      <c r="B59" s="22" t="s">
        <v>104</v>
      </c>
      <c r="C59" s="7" t="s">
        <v>570</v>
      </c>
      <c r="D59" s="6" t="s">
        <v>105</v>
      </c>
      <c r="E59" s="24" t="s">
        <v>107</v>
      </c>
      <c r="F59" s="7" t="s">
        <v>27</v>
      </c>
      <c r="G59" s="5">
        <v>0</v>
      </c>
      <c r="H59" s="5"/>
      <c r="I59" s="5"/>
      <c r="J59" s="16">
        <f t="shared" si="0"/>
        <v>0</v>
      </c>
      <c r="K59" s="8">
        <v>90</v>
      </c>
      <c r="L59" s="8">
        <f t="shared" si="4"/>
        <v>0</v>
      </c>
      <c r="M59" s="8">
        <f t="shared" si="1"/>
        <v>0</v>
      </c>
      <c r="N59" s="8">
        <f t="shared" si="2"/>
        <v>0</v>
      </c>
      <c r="O59" s="8">
        <f t="shared" si="3"/>
        <v>0</v>
      </c>
    </row>
    <row r="60" spans="1:15">
      <c r="A60" s="40" t="s">
        <v>98</v>
      </c>
      <c r="B60" s="35" t="s">
        <v>18</v>
      </c>
      <c r="C60" s="19" t="s">
        <v>19</v>
      </c>
      <c r="D60" s="6" t="s">
        <v>20</v>
      </c>
      <c r="E60" s="24" t="s">
        <v>108</v>
      </c>
      <c r="F60" s="7" t="s">
        <v>22</v>
      </c>
      <c r="G60" s="5">
        <v>0</v>
      </c>
      <c r="H60" s="5"/>
      <c r="I60" s="5"/>
      <c r="J60" s="5">
        <f t="shared" si="0"/>
        <v>0</v>
      </c>
      <c r="K60" s="8">
        <v>285</v>
      </c>
      <c r="L60" s="8">
        <f t="shared" si="4"/>
        <v>0</v>
      </c>
      <c r="M60" s="8">
        <f t="shared" si="1"/>
        <v>0</v>
      </c>
      <c r="N60" s="8">
        <f t="shared" si="2"/>
        <v>0</v>
      </c>
      <c r="O60" s="8">
        <f t="shared" si="3"/>
        <v>0</v>
      </c>
    </row>
    <row r="61" spans="1:15">
      <c r="A61" s="40" t="s">
        <v>98</v>
      </c>
      <c r="B61" s="35" t="s">
        <v>571</v>
      </c>
      <c r="C61" s="19" t="s">
        <v>572</v>
      </c>
      <c r="D61" s="21"/>
      <c r="E61" s="10" t="s">
        <v>573</v>
      </c>
      <c r="F61" s="7" t="s">
        <v>22</v>
      </c>
      <c r="G61" s="5"/>
      <c r="H61" s="5">
        <v>336</v>
      </c>
      <c r="I61" s="5">
        <v>336</v>
      </c>
      <c r="J61" s="5">
        <f>+G61+H61-I61</f>
        <v>0</v>
      </c>
      <c r="K61" s="8">
        <v>230</v>
      </c>
      <c r="L61" s="8">
        <f>+G61*K61</f>
        <v>0</v>
      </c>
      <c r="M61" s="8">
        <f>+H61*K61</f>
        <v>77280</v>
      </c>
      <c r="N61" s="8">
        <f>+I61*K61</f>
        <v>77280</v>
      </c>
      <c r="O61" s="8">
        <f>+L61+M61-N61</f>
        <v>0</v>
      </c>
    </row>
    <row r="62" spans="1:15">
      <c r="A62" s="40" t="s">
        <v>98</v>
      </c>
      <c r="B62" s="22" t="s">
        <v>74</v>
      </c>
      <c r="C62" s="7" t="s">
        <v>24</v>
      </c>
      <c r="D62" s="6" t="s">
        <v>84</v>
      </c>
      <c r="E62" s="24" t="s">
        <v>109</v>
      </c>
      <c r="F62" s="7" t="s">
        <v>27</v>
      </c>
      <c r="G62" s="5">
        <v>3</v>
      </c>
      <c r="H62" s="5"/>
      <c r="I62" s="5">
        <v>3</v>
      </c>
      <c r="J62" s="5">
        <f t="shared" si="0"/>
        <v>0</v>
      </c>
      <c r="K62" s="8">
        <v>85</v>
      </c>
      <c r="L62" s="8">
        <f t="shared" si="4"/>
        <v>255</v>
      </c>
      <c r="M62" s="8">
        <f t="shared" si="1"/>
        <v>0</v>
      </c>
      <c r="N62" s="8">
        <f t="shared" si="2"/>
        <v>255</v>
      </c>
      <c r="O62" s="8">
        <f t="shared" si="3"/>
        <v>0</v>
      </c>
    </row>
    <row r="63" spans="1:15">
      <c r="A63" s="40" t="s">
        <v>98</v>
      </c>
      <c r="B63" s="22" t="s">
        <v>54</v>
      </c>
      <c r="C63" s="7" t="s">
        <v>24</v>
      </c>
      <c r="D63" s="6" t="s">
        <v>55</v>
      </c>
      <c r="E63" s="24" t="s">
        <v>110</v>
      </c>
      <c r="F63" s="7" t="s">
        <v>27</v>
      </c>
      <c r="G63" s="5">
        <v>2</v>
      </c>
      <c r="H63" s="5"/>
      <c r="I63" s="5">
        <v>2</v>
      </c>
      <c r="J63" s="5">
        <f t="shared" si="0"/>
        <v>0</v>
      </c>
      <c r="K63" s="8">
        <v>7323.09</v>
      </c>
      <c r="L63" s="8">
        <f t="shared" si="4"/>
        <v>14646.18</v>
      </c>
      <c r="M63" s="8">
        <f t="shared" si="1"/>
        <v>0</v>
      </c>
      <c r="N63" s="8">
        <f t="shared" si="2"/>
        <v>14646.18</v>
      </c>
      <c r="O63" s="8">
        <f t="shared" si="3"/>
        <v>0</v>
      </c>
    </row>
    <row r="64" spans="1:15">
      <c r="A64" s="40" t="s">
        <v>98</v>
      </c>
      <c r="B64" s="22" t="s">
        <v>74</v>
      </c>
      <c r="C64" s="7" t="s">
        <v>24</v>
      </c>
      <c r="D64" s="6" t="s">
        <v>59</v>
      </c>
      <c r="E64" s="24" t="s">
        <v>111</v>
      </c>
      <c r="F64" s="7" t="s">
        <v>27</v>
      </c>
      <c r="G64" s="5">
        <v>134</v>
      </c>
      <c r="H64" s="5"/>
      <c r="I64" s="5">
        <f>56+20</f>
        <v>76</v>
      </c>
      <c r="J64" s="5">
        <f t="shared" si="0"/>
        <v>58</v>
      </c>
      <c r="K64" s="8">
        <v>35</v>
      </c>
      <c r="L64" s="8">
        <f t="shared" si="4"/>
        <v>4690</v>
      </c>
      <c r="M64" s="8">
        <f t="shared" si="1"/>
        <v>0</v>
      </c>
      <c r="N64" s="8">
        <f t="shared" si="2"/>
        <v>2660</v>
      </c>
      <c r="O64" s="8">
        <f t="shared" si="3"/>
        <v>2030</v>
      </c>
    </row>
    <row r="65" spans="1:15">
      <c r="A65" s="40" t="s">
        <v>98</v>
      </c>
      <c r="B65" s="22" t="s">
        <v>58</v>
      </c>
      <c r="C65" s="7" t="s">
        <v>24</v>
      </c>
      <c r="D65" s="6" t="s">
        <v>59</v>
      </c>
      <c r="E65" s="24" t="s">
        <v>112</v>
      </c>
      <c r="F65" s="7" t="s">
        <v>27</v>
      </c>
      <c r="G65" s="5">
        <v>68</v>
      </c>
      <c r="H65" s="5">
        <v>45</v>
      </c>
      <c r="I65" s="5">
        <v>14</v>
      </c>
      <c r="J65" s="5">
        <f t="shared" si="0"/>
        <v>99</v>
      </c>
      <c r="K65" s="8">
        <v>10</v>
      </c>
      <c r="L65" s="8">
        <f t="shared" si="4"/>
        <v>680</v>
      </c>
      <c r="M65" s="8">
        <f t="shared" si="1"/>
        <v>450</v>
      </c>
      <c r="N65" s="8">
        <f t="shared" si="2"/>
        <v>140</v>
      </c>
      <c r="O65" s="8">
        <f t="shared" si="3"/>
        <v>990</v>
      </c>
    </row>
    <row r="66" spans="1:15">
      <c r="A66" s="40" t="s">
        <v>98</v>
      </c>
      <c r="B66" s="22" t="s">
        <v>58</v>
      </c>
      <c r="C66" s="7" t="s">
        <v>24</v>
      </c>
      <c r="D66" s="6" t="s">
        <v>59</v>
      </c>
      <c r="E66" s="24" t="s">
        <v>113</v>
      </c>
      <c r="F66" s="7" t="s">
        <v>27</v>
      </c>
      <c r="G66" s="5">
        <v>31</v>
      </c>
      <c r="H66" s="5"/>
      <c r="I66" s="5">
        <v>22</v>
      </c>
      <c r="J66" s="5">
        <f t="shared" si="0"/>
        <v>9</v>
      </c>
      <c r="K66" s="8">
        <v>15.64</v>
      </c>
      <c r="L66" s="8">
        <f t="shared" si="4"/>
        <v>484.84000000000003</v>
      </c>
      <c r="M66" s="8">
        <f t="shared" si="1"/>
        <v>0</v>
      </c>
      <c r="N66" s="8">
        <f t="shared" si="2"/>
        <v>344.08000000000004</v>
      </c>
      <c r="O66" s="8">
        <f t="shared" si="3"/>
        <v>140.76</v>
      </c>
    </row>
    <row r="67" spans="1:15">
      <c r="A67" s="40" t="s">
        <v>98</v>
      </c>
      <c r="B67" s="22" t="s">
        <v>49</v>
      </c>
      <c r="C67" s="7" t="s">
        <v>24</v>
      </c>
      <c r="D67" s="6" t="s">
        <v>50</v>
      </c>
      <c r="E67" s="24" t="s">
        <v>114</v>
      </c>
      <c r="F67" s="7" t="s">
        <v>78</v>
      </c>
      <c r="G67" s="5">
        <v>675</v>
      </c>
      <c r="H67" s="5">
        <v>0</v>
      </c>
      <c r="I67" s="5">
        <f>95+3+2+10+11+16+33+70+35+6+2+4+1+4+6+62</f>
        <v>360</v>
      </c>
      <c r="J67" s="5">
        <f t="shared" si="0"/>
        <v>315</v>
      </c>
      <c r="K67" s="8">
        <v>195</v>
      </c>
      <c r="L67" s="8">
        <f t="shared" si="4"/>
        <v>131625</v>
      </c>
      <c r="M67" s="8">
        <f t="shared" si="1"/>
        <v>0</v>
      </c>
      <c r="N67" s="8">
        <f t="shared" si="2"/>
        <v>70200</v>
      </c>
      <c r="O67" s="8">
        <f t="shared" si="3"/>
        <v>61425</v>
      </c>
    </row>
    <row r="68" spans="1:15">
      <c r="A68" s="40" t="s">
        <v>98</v>
      </c>
      <c r="B68" s="22" t="s">
        <v>23</v>
      </c>
      <c r="C68" s="7" t="s">
        <v>24</v>
      </c>
      <c r="D68" s="6" t="s">
        <v>25</v>
      </c>
      <c r="E68" s="24" t="s">
        <v>115</v>
      </c>
      <c r="F68" s="7" t="s">
        <v>22</v>
      </c>
      <c r="G68" s="5">
        <v>0</v>
      </c>
      <c r="H68" s="5"/>
      <c r="I68" s="5"/>
      <c r="J68" s="5">
        <f t="shared" si="0"/>
        <v>0</v>
      </c>
      <c r="K68" s="8">
        <v>3783</v>
      </c>
      <c r="L68" s="8">
        <f t="shared" si="4"/>
        <v>0</v>
      </c>
      <c r="M68" s="8">
        <f t="shared" si="1"/>
        <v>0</v>
      </c>
      <c r="N68" s="8">
        <f t="shared" si="2"/>
        <v>0</v>
      </c>
      <c r="O68" s="8">
        <f t="shared" si="3"/>
        <v>0</v>
      </c>
    </row>
    <row r="69" spans="1:15">
      <c r="A69" s="40" t="s">
        <v>98</v>
      </c>
      <c r="B69" s="22" t="s">
        <v>23</v>
      </c>
      <c r="C69" s="7" t="s">
        <v>24</v>
      </c>
      <c r="D69" s="6" t="s">
        <v>25</v>
      </c>
      <c r="E69" s="24" t="s">
        <v>116</v>
      </c>
      <c r="F69" s="7" t="s">
        <v>22</v>
      </c>
      <c r="G69" s="5">
        <v>0</v>
      </c>
      <c r="H69" s="5"/>
      <c r="I69" s="5"/>
      <c r="J69" s="5">
        <f t="shared" si="0"/>
        <v>0</v>
      </c>
      <c r="K69" s="8">
        <v>3945</v>
      </c>
      <c r="L69" s="8">
        <f t="shared" si="4"/>
        <v>0</v>
      </c>
      <c r="M69" s="8">
        <f t="shared" si="1"/>
        <v>0</v>
      </c>
      <c r="N69" s="8">
        <f t="shared" si="2"/>
        <v>0</v>
      </c>
      <c r="O69" s="8">
        <f t="shared" si="3"/>
        <v>0</v>
      </c>
    </row>
    <row r="70" spans="1:15">
      <c r="A70" s="40" t="s">
        <v>98</v>
      </c>
      <c r="B70" s="22" t="s">
        <v>23</v>
      </c>
      <c r="C70" s="7" t="s">
        <v>24</v>
      </c>
      <c r="D70" s="6" t="s">
        <v>25</v>
      </c>
      <c r="E70" s="24" t="s">
        <v>117</v>
      </c>
      <c r="F70" s="7" t="s">
        <v>22</v>
      </c>
      <c r="G70" s="5">
        <v>0</v>
      </c>
      <c r="H70" s="5"/>
      <c r="I70" s="5"/>
      <c r="J70" s="5">
        <f t="shared" si="0"/>
        <v>0</v>
      </c>
      <c r="K70" s="8">
        <v>4025</v>
      </c>
      <c r="L70" s="8">
        <f t="shared" si="4"/>
        <v>0</v>
      </c>
      <c r="M70" s="8">
        <f t="shared" si="1"/>
        <v>0</v>
      </c>
      <c r="N70" s="8">
        <f t="shared" si="2"/>
        <v>0</v>
      </c>
      <c r="O70" s="8">
        <f t="shared" si="3"/>
        <v>0</v>
      </c>
    </row>
    <row r="71" spans="1:15">
      <c r="A71" s="40" t="s">
        <v>98</v>
      </c>
      <c r="B71" s="22" t="s">
        <v>23</v>
      </c>
      <c r="C71" s="7" t="s">
        <v>24</v>
      </c>
      <c r="D71" s="6" t="s">
        <v>25</v>
      </c>
      <c r="E71" s="24" t="s">
        <v>118</v>
      </c>
      <c r="F71" s="7" t="s">
        <v>22</v>
      </c>
      <c r="G71" s="5">
        <v>0</v>
      </c>
      <c r="H71" s="5"/>
      <c r="I71" s="5"/>
      <c r="J71" s="5">
        <f t="shared" si="0"/>
        <v>0</v>
      </c>
      <c r="K71" s="8">
        <v>4186</v>
      </c>
      <c r="L71" s="8">
        <f t="shared" si="4"/>
        <v>0</v>
      </c>
      <c r="M71" s="8">
        <f t="shared" si="1"/>
        <v>0</v>
      </c>
      <c r="N71" s="8">
        <f t="shared" si="2"/>
        <v>0</v>
      </c>
      <c r="O71" s="8">
        <f t="shared" si="3"/>
        <v>0</v>
      </c>
    </row>
    <row r="72" spans="1:15">
      <c r="A72" s="40" t="s">
        <v>98</v>
      </c>
      <c r="B72" s="22" t="s">
        <v>23</v>
      </c>
      <c r="C72" s="7" t="s">
        <v>24</v>
      </c>
      <c r="D72" s="6" t="s">
        <v>25</v>
      </c>
      <c r="E72" s="24" t="s">
        <v>119</v>
      </c>
      <c r="F72" s="7" t="s">
        <v>22</v>
      </c>
      <c r="G72" s="5">
        <v>0</v>
      </c>
      <c r="H72" s="5"/>
      <c r="I72" s="5"/>
      <c r="J72" s="5">
        <f t="shared" si="0"/>
        <v>0</v>
      </c>
      <c r="K72" s="8">
        <v>1045</v>
      </c>
      <c r="L72" s="8">
        <f t="shared" si="4"/>
        <v>0</v>
      </c>
      <c r="M72" s="8">
        <f t="shared" si="1"/>
        <v>0</v>
      </c>
      <c r="N72" s="8">
        <f t="shared" si="2"/>
        <v>0</v>
      </c>
      <c r="O72" s="8">
        <f t="shared" si="3"/>
        <v>0</v>
      </c>
    </row>
    <row r="73" spans="1:15">
      <c r="A73" s="40" t="s">
        <v>120</v>
      </c>
      <c r="B73" s="22" t="s">
        <v>23</v>
      </c>
      <c r="C73" s="7" t="s">
        <v>24</v>
      </c>
      <c r="D73" s="6" t="s">
        <v>25</v>
      </c>
      <c r="E73" s="24" t="s">
        <v>121</v>
      </c>
      <c r="F73" s="7" t="s">
        <v>22</v>
      </c>
      <c r="G73" s="5">
        <v>0</v>
      </c>
      <c r="H73" s="5"/>
      <c r="I73" s="5"/>
      <c r="J73" s="5">
        <f t="shared" si="0"/>
        <v>0</v>
      </c>
      <c r="K73" s="8">
        <v>1409</v>
      </c>
      <c r="L73" s="8">
        <f t="shared" si="4"/>
        <v>0</v>
      </c>
      <c r="M73" s="8">
        <f t="shared" si="1"/>
        <v>0</v>
      </c>
      <c r="N73" s="8">
        <f t="shared" si="2"/>
        <v>0</v>
      </c>
      <c r="O73" s="8">
        <f t="shared" si="3"/>
        <v>0</v>
      </c>
    </row>
    <row r="74" spans="1:15">
      <c r="A74" s="40" t="s">
        <v>120</v>
      </c>
      <c r="B74" s="22" t="s">
        <v>23</v>
      </c>
      <c r="C74" s="7" t="s">
        <v>24</v>
      </c>
      <c r="D74" s="6" t="s">
        <v>25</v>
      </c>
      <c r="E74" s="24" t="s">
        <v>122</v>
      </c>
      <c r="F74" s="7" t="s">
        <v>22</v>
      </c>
      <c r="G74" s="5">
        <v>0</v>
      </c>
      <c r="H74" s="5"/>
      <c r="I74" s="5"/>
      <c r="J74" s="5">
        <f t="shared" si="0"/>
        <v>0</v>
      </c>
      <c r="K74" s="8">
        <v>1570</v>
      </c>
      <c r="L74" s="8">
        <f t="shared" si="4"/>
        <v>0</v>
      </c>
      <c r="M74" s="8">
        <f t="shared" si="1"/>
        <v>0</v>
      </c>
      <c r="N74" s="8">
        <f t="shared" si="2"/>
        <v>0</v>
      </c>
      <c r="O74" s="8">
        <f t="shared" si="3"/>
        <v>0</v>
      </c>
    </row>
    <row r="75" spans="1:15">
      <c r="A75" s="40" t="s">
        <v>120</v>
      </c>
      <c r="B75" s="22" t="s">
        <v>23</v>
      </c>
      <c r="C75" s="7" t="s">
        <v>24</v>
      </c>
      <c r="D75" s="6" t="s">
        <v>25</v>
      </c>
      <c r="E75" s="24" t="s">
        <v>123</v>
      </c>
      <c r="F75" s="7" t="s">
        <v>27</v>
      </c>
      <c r="G75" s="5">
        <v>56</v>
      </c>
      <c r="H75" s="5">
        <v>15</v>
      </c>
      <c r="I75" s="5">
        <v>21</v>
      </c>
      <c r="J75" s="16">
        <f t="shared" si="0"/>
        <v>50</v>
      </c>
      <c r="K75" s="8">
        <v>185</v>
      </c>
      <c r="L75" s="8">
        <f t="shared" si="4"/>
        <v>10360</v>
      </c>
      <c r="M75" s="8">
        <f t="shared" si="1"/>
        <v>2775</v>
      </c>
      <c r="N75" s="8">
        <f t="shared" si="2"/>
        <v>3885</v>
      </c>
      <c r="O75" s="8">
        <f t="shared" si="3"/>
        <v>9250</v>
      </c>
    </row>
    <row r="76" spans="1:15">
      <c r="A76" s="40" t="s">
        <v>120</v>
      </c>
      <c r="B76" s="22" t="s">
        <v>23</v>
      </c>
      <c r="C76" s="7" t="s">
        <v>24</v>
      </c>
      <c r="D76" s="6" t="s">
        <v>25</v>
      </c>
      <c r="E76" s="24" t="s">
        <v>124</v>
      </c>
      <c r="F76" s="7" t="s">
        <v>22</v>
      </c>
      <c r="G76" s="5">
        <v>0</v>
      </c>
      <c r="H76" s="5"/>
      <c r="I76" s="5"/>
      <c r="J76" s="5">
        <f t="shared" ref="J76:J139" si="5">+G76+H76-I76</f>
        <v>0</v>
      </c>
      <c r="K76" s="8">
        <v>604</v>
      </c>
      <c r="L76" s="8">
        <f t="shared" si="4"/>
        <v>0</v>
      </c>
      <c r="M76" s="8">
        <f t="shared" ref="M76:M139" si="6">+H76*K76</f>
        <v>0</v>
      </c>
      <c r="N76" s="8">
        <f t="shared" ref="N76:N139" si="7">+I76*K76</f>
        <v>0</v>
      </c>
      <c r="O76" s="8">
        <f t="shared" ref="O76:O139" si="8">+L76+M76-N76</f>
        <v>0</v>
      </c>
    </row>
    <row r="77" spans="1:15">
      <c r="A77" s="40" t="s">
        <v>125</v>
      </c>
      <c r="B77" s="22" t="s">
        <v>23</v>
      </c>
      <c r="C77" s="7" t="s">
        <v>24</v>
      </c>
      <c r="D77" s="6" t="s">
        <v>25</v>
      </c>
      <c r="E77" s="24" t="s">
        <v>126</v>
      </c>
      <c r="F77" s="22" t="s">
        <v>22</v>
      </c>
      <c r="G77" s="5">
        <v>0</v>
      </c>
      <c r="H77" s="5"/>
      <c r="I77" s="5"/>
      <c r="J77" s="5">
        <f t="shared" si="5"/>
        <v>0</v>
      </c>
      <c r="K77" s="8">
        <v>684</v>
      </c>
      <c r="L77" s="8">
        <f t="shared" ref="L77:L140" si="9">+G77*K77</f>
        <v>0</v>
      </c>
      <c r="M77" s="8">
        <f t="shared" si="6"/>
        <v>0</v>
      </c>
      <c r="N77" s="8">
        <f t="shared" si="7"/>
        <v>0</v>
      </c>
      <c r="O77" s="8">
        <f t="shared" si="8"/>
        <v>0</v>
      </c>
    </row>
    <row r="78" spans="1:15">
      <c r="A78" s="40" t="s">
        <v>125</v>
      </c>
      <c r="B78" s="22" t="s">
        <v>23</v>
      </c>
      <c r="C78" s="7" t="s">
        <v>24</v>
      </c>
      <c r="D78" s="6" t="s">
        <v>25</v>
      </c>
      <c r="E78" s="24" t="s">
        <v>127</v>
      </c>
      <c r="F78" s="7" t="s">
        <v>22</v>
      </c>
      <c r="G78" s="5">
        <v>0</v>
      </c>
      <c r="H78" s="5"/>
      <c r="I78" s="5"/>
      <c r="J78" s="5">
        <f t="shared" si="5"/>
        <v>0</v>
      </c>
      <c r="K78" s="8">
        <v>604</v>
      </c>
      <c r="L78" s="8">
        <f t="shared" si="9"/>
        <v>0</v>
      </c>
      <c r="M78" s="8">
        <f t="shared" si="6"/>
        <v>0</v>
      </c>
      <c r="N78" s="8">
        <f t="shared" si="7"/>
        <v>0</v>
      </c>
      <c r="O78" s="8">
        <f t="shared" si="8"/>
        <v>0</v>
      </c>
    </row>
    <row r="79" spans="1:15">
      <c r="A79" s="40" t="s">
        <v>125</v>
      </c>
      <c r="B79" s="35" t="s">
        <v>128</v>
      </c>
      <c r="C79" s="19" t="s">
        <v>24</v>
      </c>
      <c r="D79" s="6" t="s">
        <v>129</v>
      </c>
      <c r="E79" s="24" t="s">
        <v>130</v>
      </c>
      <c r="F79" s="7" t="s">
        <v>22</v>
      </c>
      <c r="G79" s="5">
        <v>0</v>
      </c>
      <c r="H79" s="5"/>
      <c r="I79" s="5"/>
      <c r="J79" s="5">
        <f t="shared" si="5"/>
        <v>0</v>
      </c>
      <c r="K79" s="8">
        <v>1368</v>
      </c>
      <c r="L79" s="8">
        <f t="shared" si="9"/>
        <v>0</v>
      </c>
      <c r="M79" s="8">
        <f t="shared" si="6"/>
        <v>0</v>
      </c>
      <c r="N79" s="8">
        <f t="shared" si="7"/>
        <v>0</v>
      </c>
      <c r="O79" s="8">
        <f t="shared" si="8"/>
        <v>0</v>
      </c>
    </row>
    <row r="80" spans="1:15">
      <c r="A80" s="40" t="s">
        <v>125</v>
      </c>
      <c r="B80" s="35" t="s">
        <v>29</v>
      </c>
      <c r="C80" s="19" t="s">
        <v>24</v>
      </c>
      <c r="D80" s="6" t="s">
        <v>129</v>
      </c>
      <c r="E80" s="24" t="s">
        <v>131</v>
      </c>
      <c r="F80" s="7" t="s">
        <v>22</v>
      </c>
      <c r="G80" s="5">
        <v>0</v>
      </c>
      <c r="H80" s="5"/>
      <c r="I80" s="5"/>
      <c r="J80" s="5">
        <f t="shared" si="5"/>
        <v>0</v>
      </c>
      <c r="K80" s="8">
        <v>5796</v>
      </c>
      <c r="L80" s="8">
        <f t="shared" si="9"/>
        <v>0</v>
      </c>
      <c r="M80" s="8">
        <f t="shared" si="6"/>
        <v>0</v>
      </c>
      <c r="N80" s="8">
        <f t="shared" si="7"/>
        <v>0</v>
      </c>
      <c r="O80" s="8">
        <f t="shared" si="8"/>
        <v>0</v>
      </c>
    </row>
    <row r="81" spans="1:15">
      <c r="A81" s="40" t="s">
        <v>125</v>
      </c>
      <c r="B81" s="22" t="s">
        <v>74</v>
      </c>
      <c r="C81" s="7" t="s">
        <v>24</v>
      </c>
      <c r="D81" s="6" t="s">
        <v>84</v>
      </c>
      <c r="E81" s="24" t="s">
        <v>132</v>
      </c>
      <c r="F81" s="7" t="s">
        <v>22</v>
      </c>
      <c r="G81" s="5">
        <v>4</v>
      </c>
      <c r="H81" s="5"/>
      <c r="I81" s="5">
        <v>1</v>
      </c>
      <c r="J81" s="5">
        <f t="shared" si="5"/>
        <v>3</v>
      </c>
      <c r="K81" s="8">
        <v>438.4</v>
      </c>
      <c r="L81" s="8">
        <f t="shared" si="9"/>
        <v>1753.6</v>
      </c>
      <c r="M81" s="8">
        <f t="shared" si="6"/>
        <v>0</v>
      </c>
      <c r="N81" s="8">
        <f t="shared" si="7"/>
        <v>438.4</v>
      </c>
      <c r="O81" s="8">
        <f t="shared" si="8"/>
        <v>1315.1999999999998</v>
      </c>
    </row>
    <row r="82" spans="1:15">
      <c r="A82" s="40" t="s">
        <v>125</v>
      </c>
      <c r="B82" s="22" t="s">
        <v>41</v>
      </c>
      <c r="C82" s="7" t="s">
        <v>24</v>
      </c>
      <c r="D82" s="6" t="s">
        <v>42</v>
      </c>
      <c r="E82" s="24" t="s">
        <v>133</v>
      </c>
      <c r="F82" s="7" t="s">
        <v>27</v>
      </c>
      <c r="G82" s="5">
        <v>0</v>
      </c>
      <c r="H82" s="5"/>
      <c r="I82" s="5"/>
      <c r="J82" s="5">
        <f t="shared" si="5"/>
        <v>0</v>
      </c>
      <c r="K82" s="8">
        <v>151.47999999999999</v>
      </c>
      <c r="L82" s="8">
        <f t="shared" si="9"/>
        <v>0</v>
      </c>
      <c r="M82" s="8">
        <f t="shared" si="6"/>
        <v>0</v>
      </c>
      <c r="N82" s="8">
        <f t="shared" si="7"/>
        <v>0</v>
      </c>
      <c r="O82" s="8">
        <f t="shared" si="8"/>
        <v>0</v>
      </c>
    </row>
    <row r="83" spans="1:15">
      <c r="A83" s="40" t="s">
        <v>125</v>
      </c>
      <c r="B83" s="35" t="s">
        <v>18</v>
      </c>
      <c r="C83" s="19" t="s">
        <v>19</v>
      </c>
      <c r="D83" s="6" t="s">
        <v>20</v>
      </c>
      <c r="E83" s="24" t="s">
        <v>134</v>
      </c>
      <c r="F83" s="7" t="s">
        <v>22</v>
      </c>
      <c r="G83" s="5">
        <v>0</v>
      </c>
      <c r="H83" s="5"/>
      <c r="I83" s="5"/>
      <c r="J83" s="5">
        <f t="shared" si="5"/>
        <v>0</v>
      </c>
      <c r="K83" s="8">
        <v>1100</v>
      </c>
      <c r="L83" s="8">
        <f t="shared" si="9"/>
        <v>0</v>
      </c>
      <c r="M83" s="8">
        <f t="shared" si="6"/>
        <v>0</v>
      </c>
      <c r="N83" s="8">
        <f t="shared" si="7"/>
        <v>0</v>
      </c>
      <c r="O83" s="8">
        <f t="shared" si="8"/>
        <v>0</v>
      </c>
    </row>
    <row r="84" spans="1:15">
      <c r="A84" s="40" t="s">
        <v>125</v>
      </c>
      <c r="B84" s="22" t="s">
        <v>35</v>
      </c>
      <c r="C84" s="7" t="s">
        <v>36</v>
      </c>
      <c r="D84" s="6" t="s">
        <v>37</v>
      </c>
      <c r="E84" s="24" t="s">
        <v>135</v>
      </c>
      <c r="F84" s="7" t="s">
        <v>136</v>
      </c>
      <c r="G84" s="5">
        <v>2</v>
      </c>
      <c r="H84" s="5"/>
      <c r="I84" s="5"/>
      <c r="J84" s="16">
        <f t="shared" si="5"/>
        <v>2</v>
      </c>
      <c r="K84" s="8">
        <v>199</v>
      </c>
      <c r="L84" s="8">
        <f t="shared" si="9"/>
        <v>398</v>
      </c>
      <c r="M84" s="8">
        <f t="shared" si="6"/>
        <v>0</v>
      </c>
      <c r="N84" s="8">
        <f t="shared" si="7"/>
        <v>0</v>
      </c>
      <c r="O84" s="8">
        <f t="shared" si="8"/>
        <v>398</v>
      </c>
    </row>
    <row r="85" spans="1:15">
      <c r="A85" s="40" t="s">
        <v>137</v>
      </c>
      <c r="B85" s="22" t="s">
        <v>138</v>
      </c>
      <c r="C85" s="7" t="s">
        <v>24</v>
      </c>
      <c r="D85" s="6" t="s">
        <v>139</v>
      </c>
      <c r="E85" s="24" t="s">
        <v>140</v>
      </c>
      <c r="F85" s="7" t="s">
        <v>27</v>
      </c>
      <c r="G85" s="5">
        <v>0</v>
      </c>
      <c r="H85" s="5"/>
      <c r="I85" s="5"/>
      <c r="J85" s="16">
        <f t="shared" si="5"/>
        <v>0</v>
      </c>
      <c r="K85" s="8">
        <v>800</v>
      </c>
      <c r="L85" s="8">
        <f t="shared" si="9"/>
        <v>0</v>
      </c>
      <c r="M85" s="8">
        <f t="shared" si="6"/>
        <v>0</v>
      </c>
      <c r="N85" s="8">
        <f t="shared" si="7"/>
        <v>0</v>
      </c>
      <c r="O85" s="8">
        <f t="shared" si="8"/>
        <v>0</v>
      </c>
    </row>
    <row r="86" spans="1:15">
      <c r="A86" s="40"/>
      <c r="B86" s="22" t="s">
        <v>141</v>
      </c>
      <c r="C86" s="7" t="s">
        <v>24</v>
      </c>
      <c r="D86" s="6" t="s">
        <v>139</v>
      </c>
      <c r="E86" s="24" t="s">
        <v>142</v>
      </c>
      <c r="F86" s="7" t="s">
        <v>143</v>
      </c>
      <c r="G86" s="5">
        <v>0</v>
      </c>
      <c r="H86" s="5"/>
      <c r="I86" s="5"/>
      <c r="J86" s="5">
        <f t="shared" si="5"/>
        <v>0</v>
      </c>
      <c r="K86" s="8">
        <v>145.6</v>
      </c>
      <c r="L86" s="8">
        <f t="shared" si="9"/>
        <v>0</v>
      </c>
      <c r="M86" s="8">
        <f t="shared" si="6"/>
        <v>0</v>
      </c>
      <c r="N86" s="8">
        <f t="shared" si="7"/>
        <v>0</v>
      </c>
      <c r="O86" s="8">
        <f t="shared" si="8"/>
        <v>0</v>
      </c>
    </row>
    <row r="87" spans="1:15">
      <c r="A87" s="40" t="s">
        <v>137</v>
      </c>
      <c r="B87" s="22" t="s">
        <v>141</v>
      </c>
      <c r="C87" s="7" t="s">
        <v>24</v>
      </c>
      <c r="D87" s="6" t="s">
        <v>139</v>
      </c>
      <c r="E87" s="24" t="s">
        <v>144</v>
      </c>
      <c r="F87" s="7" t="s">
        <v>22</v>
      </c>
      <c r="G87" s="5">
        <v>27</v>
      </c>
      <c r="H87" s="5"/>
      <c r="I87" s="5">
        <v>27</v>
      </c>
      <c r="J87" s="5">
        <f t="shared" si="5"/>
        <v>0</v>
      </c>
      <c r="K87" s="8">
        <v>170.25</v>
      </c>
      <c r="L87" s="8">
        <f t="shared" si="9"/>
        <v>4596.75</v>
      </c>
      <c r="M87" s="8">
        <f t="shared" si="6"/>
        <v>0</v>
      </c>
      <c r="N87" s="8">
        <f t="shared" si="7"/>
        <v>4596.75</v>
      </c>
      <c r="O87" s="8">
        <f t="shared" si="8"/>
        <v>0</v>
      </c>
    </row>
    <row r="88" spans="1:15">
      <c r="A88" s="40" t="s">
        <v>137</v>
      </c>
      <c r="B88" s="22" t="s">
        <v>138</v>
      </c>
      <c r="C88" s="7" t="s">
        <v>24</v>
      </c>
      <c r="D88" s="6" t="s">
        <v>139</v>
      </c>
      <c r="E88" s="24" t="s">
        <v>145</v>
      </c>
      <c r="F88" s="7" t="s">
        <v>22</v>
      </c>
      <c r="G88" s="5">
        <v>25</v>
      </c>
      <c r="H88" s="5"/>
      <c r="I88" s="5">
        <f>3+3+19</f>
        <v>25</v>
      </c>
      <c r="J88" s="5">
        <f t="shared" si="5"/>
        <v>0</v>
      </c>
      <c r="K88" s="8">
        <v>248.15</v>
      </c>
      <c r="L88" s="8">
        <f t="shared" si="9"/>
        <v>6203.75</v>
      </c>
      <c r="M88" s="8">
        <f t="shared" si="6"/>
        <v>0</v>
      </c>
      <c r="N88" s="8">
        <f t="shared" si="7"/>
        <v>6203.75</v>
      </c>
      <c r="O88" s="8">
        <f t="shared" si="8"/>
        <v>0</v>
      </c>
    </row>
    <row r="89" spans="1:15">
      <c r="A89" s="40" t="s">
        <v>137</v>
      </c>
      <c r="B89" s="22" t="s">
        <v>138</v>
      </c>
      <c r="C89" s="7" t="s">
        <v>24</v>
      </c>
      <c r="D89" s="6" t="s">
        <v>139</v>
      </c>
      <c r="E89" s="24" t="s">
        <v>146</v>
      </c>
      <c r="F89" s="7" t="s">
        <v>22</v>
      </c>
      <c r="G89" s="5">
        <v>0</v>
      </c>
      <c r="H89" s="5"/>
      <c r="I89" s="5"/>
      <c r="J89" s="5">
        <f t="shared" si="5"/>
        <v>0</v>
      </c>
      <c r="K89" s="8">
        <v>375</v>
      </c>
      <c r="L89" s="8">
        <f t="shared" si="9"/>
        <v>0</v>
      </c>
      <c r="M89" s="8">
        <f t="shared" si="6"/>
        <v>0</v>
      </c>
      <c r="N89" s="8">
        <f t="shared" si="7"/>
        <v>0</v>
      </c>
      <c r="O89" s="8">
        <f t="shared" si="8"/>
        <v>0</v>
      </c>
    </row>
    <row r="90" spans="1:15">
      <c r="A90" s="40" t="s">
        <v>137</v>
      </c>
      <c r="B90" s="22" t="s">
        <v>141</v>
      </c>
      <c r="C90" s="7" t="s">
        <v>24</v>
      </c>
      <c r="D90" s="6" t="s">
        <v>139</v>
      </c>
      <c r="E90" s="24" t="s">
        <v>147</v>
      </c>
      <c r="F90" s="7" t="s">
        <v>22</v>
      </c>
      <c r="G90" s="5">
        <v>2</v>
      </c>
      <c r="H90" s="5"/>
      <c r="I90" s="5">
        <v>1</v>
      </c>
      <c r="J90" s="5">
        <f t="shared" si="5"/>
        <v>1</v>
      </c>
      <c r="K90" s="8">
        <v>265</v>
      </c>
      <c r="L90" s="8">
        <f t="shared" si="9"/>
        <v>530</v>
      </c>
      <c r="M90" s="8">
        <f t="shared" si="6"/>
        <v>0</v>
      </c>
      <c r="N90" s="8">
        <f t="shared" si="7"/>
        <v>265</v>
      </c>
      <c r="O90" s="8">
        <f t="shared" si="8"/>
        <v>265</v>
      </c>
    </row>
    <row r="91" spans="1:15">
      <c r="A91" s="40" t="s">
        <v>137</v>
      </c>
      <c r="B91" s="22" t="s">
        <v>74</v>
      </c>
      <c r="C91" s="7" t="s">
        <v>24</v>
      </c>
      <c r="D91" s="6" t="s">
        <v>84</v>
      </c>
      <c r="E91" s="24" t="s">
        <v>148</v>
      </c>
      <c r="F91" s="7" t="s">
        <v>27</v>
      </c>
      <c r="G91" s="5">
        <v>70</v>
      </c>
      <c r="H91" s="5"/>
      <c r="I91" s="5"/>
      <c r="J91" s="16">
        <f t="shared" si="5"/>
        <v>70</v>
      </c>
      <c r="K91" s="8">
        <v>4.5</v>
      </c>
      <c r="L91" s="8">
        <f t="shared" si="9"/>
        <v>315</v>
      </c>
      <c r="M91" s="8">
        <f t="shared" si="6"/>
        <v>0</v>
      </c>
      <c r="N91" s="8">
        <f t="shared" si="7"/>
        <v>0</v>
      </c>
      <c r="O91" s="8">
        <f t="shared" si="8"/>
        <v>315</v>
      </c>
    </row>
    <row r="92" spans="1:15">
      <c r="A92" s="40" t="s">
        <v>137</v>
      </c>
      <c r="B92" s="22" t="s">
        <v>35</v>
      </c>
      <c r="C92" s="7" t="s">
        <v>36</v>
      </c>
      <c r="D92" s="6" t="s">
        <v>37</v>
      </c>
      <c r="E92" s="24" t="s">
        <v>149</v>
      </c>
      <c r="F92" s="7" t="s">
        <v>27</v>
      </c>
      <c r="G92" s="5">
        <v>0</v>
      </c>
      <c r="H92" s="5"/>
      <c r="I92" s="5"/>
      <c r="J92" s="5">
        <f t="shared" si="5"/>
        <v>0</v>
      </c>
      <c r="K92" s="8">
        <v>2394.0700000000002</v>
      </c>
      <c r="L92" s="8">
        <f t="shared" si="9"/>
        <v>0</v>
      </c>
      <c r="M92" s="8">
        <f t="shared" si="6"/>
        <v>0</v>
      </c>
      <c r="N92" s="8">
        <f t="shared" si="7"/>
        <v>0</v>
      </c>
      <c r="O92" s="8">
        <f t="shared" si="8"/>
        <v>0</v>
      </c>
    </row>
    <row r="93" spans="1:15">
      <c r="A93" s="40" t="s">
        <v>137</v>
      </c>
      <c r="B93" s="22" t="s">
        <v>150</v>
      </c>
      <c r="C93" s="7"/>
      <c r="D93" s="6" t="s">
        <v>151</v>
      </c>
      <c r="E93" s="24" t="s">
        <v>152</v>
      </c>
      <c r="F93" s="7" t="s">
        <v>27</v>
      </c>
      <c r="G93" s="5">
        <v>24</v>
      </c>
      <c r="H93" s="5"/>
      <c r="I93" s="5"/>
      <c r="J93" s="16">
        <f t="shared" si="5"/>
        <v>24</v>
      </c>
      <c r="K93" s="8">
        <v>50</v>
      </c>
      <c r="L93" s="8">
        <f t="shared" si="9"/>
        <v>1200</v>
      </c>
      <c r="M93" s="8">
        <f t="shared" si="6"/>
        <v>0</v>
      </c>
      <c r="N93" s="8">
        <f t="shared" si="7"/>
        <v>0</v>
      </c>
      <c r="O93" s="8">
        <f t="shared" si="8"/>
        <v>1200</v>
      </c>
    </row>
    <row r="94" spans="1:15">
      <c r="A94" s="40" t="s">
        <v>137</v>
      </c>
      <c r="B94" s="22" t="s">
        <v>35</v>
      </c>
      <c r="C94" s="7" t="s">
        <v>36</v>
      </c>
      <c r="D94" s="6" t="s">
        <v>37</v>
      </c>
      <c r="E94" s="24" t="s">
        <v>153</v>
      </c>
      <c r="F94" s="7" t="s">
        <v>22</v>
      </c>
      <c r="G94" s="5">
        <v>0</v>
      </c>
      <c r="H94" s="5"/>
      <c r="I94" s="5"/>
      <c r="J94" s="5">
        <f t="shared" si="5"/>
        <v>0</v>
      </c>
      <c r="K94" s="8">
        <v>40</v>
      </c>
      <c r="L94" s="8">
        <f t="shared" si="9"/>
        <v>0</v>
      </c>
      <c r="M94" s="8">
        <f t="shared" si="6"/>
        <v>0</v>
      </c>
      <c r="N94" s="8">
        <f t="shared" si="7"/>
        <v>0</v>
      </c>
      <c r="O94" s="8">
        <f t="shared" si="8"/>
        <v>0</v>
      </c>
    </row>
    <row r="95" spans="1:15">
      <c r="A95" s="40" t="s">
        <v>137</v>
      </c>
      <c r="B95" s="22" t="s">
        <v>69</v>
      </c>
      <c r="C95" s="7"/>
      <c r="D95" s="6" t="s">
        <v>70</v>
      </c>
      <c r="E95" s="24" t="s">
        <v>154</v>
      </c>
      <c r="F95" s="7" t="s">
        <v>103</v>
      </c>
      <c r="G95" s="5">
        <v>9</v>
      </c>
      <c r="H95" s="5"/>
      <c r="I95" s="5">
        <v>2</v>
      </c>
      <c r="J95" s="16">
        <f t="shared" si="5"/>
        <v>7</v>
      </c>
      <c r="K95" s="8">
        <v>21</v>
      </c>
      <c r="L95" s="8">
        <f t="shared" si="9"/>
        <v>189</v>
      </c>
      <c r="M95" s="8">
        <f t="shared" si="6"/>
        <v>0</v>
      </c>
      <c r="N95" s="8">
        <f t="shared" si="7"/>
        <v>42</v>
      </c>
      <c r="O95" s="8">
        <f t="shared" si="8"/>
        <v>147</v>
      </c>
    </row>
    <row r="96" spans="1:15">
      <c r="A96" s="40" t="s">
        <v>137</v>
      </c>
      <c r="B96" s="22" t="s">
        <v>69</v>
      </c>
      <c r="C96" s="7"/>
      <c r="D96" s="6" t="s">
        <v>70</v>
      </c>
      <c r="E96" s="24" t="s">
        <v>155</v>
      </c>
      <c r="F96" s="7" t="s">
        <v>22</v>
      </c>
      <c r="G96" s="5">
        <v>0</v>
      </c>
      <c r="H96" s="5"/>
      <c r="I96" s="5"/>
      <c r="J96" s="5">
        <f t="shared" si="5"/>
        <v>0</v>
      </c>
      <c r="K96" s="8">
        <v>30.2</v>
      </c>
      <c r="L96" s="8">
        <f t="shared" si="9"/>
        <v>0</v>
      </c>
      <c r="M96" s="8">
        <f t="shared" si="6"/>
        <v>0</v>
      </c>
      <c r="N96" s="8">
        <f t="shared" si="7"/>
        <v>0</v>
      </c>
      <c r="O96" s="8">
        <f t="shared" si="8"/>
        <v>0</v>
      </c>
    </row>
    <row r="97" spans="1:15">
      <c r="A97" s="40" t="s">
        <v>137</v>
      </c>
      <c r="B97" s="22" t="s">
        <v>69</v>
      </c>
      <c r="C97" s="7"/>
      <c r="D97" s="6" t="s">
        <v>70</v>
      </c>
      <c r="E97" s="24" t="s">
        <v>156</v>
      </c>
      <c r="F97" s="7" t="s">
        <v>22</v>
      </c>
      <c r="G97" s="5">
        <v>11</v>
      </c>
      <c r="H97" s="5">
        <v>32</v>
      </c>
      <c r="I97" s="5">
        <f>9+4+5+2+1+1</f>
        <v>22</v>
      </c>
      <c r="J97" s="5">
        <f t="shared" si="5"/>
        <v>21</v>
      </c>
      <c r="K97" s="8">
        <v>70.55</v>
      </c>
      <c r="L97" s="8">
        <f t="shared" si="9"/>
        <v>776.05</v>
      </c>
      <c r="M97" s="8">
        <f t="shared" si="6"/>
        <v>2257.6</v>
      </c>
      <c r="N97" s="8">
        <f t="shared" si="7"/>
        <v>1552.1</v>
      </c>
      <c r="O97" s="8">
        <f t="shared" si="8"/>
        <v>1481.5499999999997</v>
      </c>
    </row>
    <row r="98" spans="1:15">
      <c r="A98" s="40" t="s">
        <v>137</v>
      </c>
      <c r="B98" s="22" t="s">
        <v>104</v>
      </c>
      <c r="C98" s="7" t="s">
        <v>24</v>
      </c>
      <c r="D98" s="6" t="s">
        <v>105</v>
      </c>
      <c r="E98" s="24" t="s">
        <v>157</v>
      </c>
      <c r="F98" s="7" t="s">
        <v>27</v>
      </c>
      <c r="G98" s="5">
        <v>43</v>
      </c>
      <c r="H98" s="5"/>
      <c r="I98" s="5">
        <v>14</v>
      </c>
      <c r="J98" s="5">
        <f t="shared" si="5"/>
        <v>29</v>
      </c>
      <c r="K98" s="8">
        <v>34.75</v>
      </c>
      <c r="L98" s="8">
        <f t="shared" si="9"/>
        <v>1494.25</v>
      </c>
      <c r="M98" s="8">
        <f t="shared" si="6"/>
        <v>0</v>
      </c>
      <c r="N98" s="8">
        <f t="shared" si="7"/>
        <v>486.5</v>
      </c>
      <c r="O98" s="8">
        <f t="shared" si="8"/>
        <v>1007.75</v>
      </c>
    </row>
    <row r="99" spans="1:15">
      <c r="A99" s="40" t="s">
        <v>137</v>
      </c>
      <c r="B99" s="22" t="s">
        <v>23</v>
      </c>
      <c r="C99" s="7" t="s">
        <v>24</v>
      </c>
      <c r="D99" s="6" t="s">
        <v>25</v>
      </c>
      <c r="E99" s="24" t="s">
        <v>158</v>
      </c>
      <c r="F99" s="7" t="s">
        <v>27</v>
      </c>
      <c r="G99" s="5">
        <v>3</v>
      </c>
      <c r="H99" s="5"/>
      <c r="I99" s="5"/>
      <c r="J99" s="5">
        <f t="shared" si="5"/>
        <v>3</v>
      </c>
      <c r="K99" s="8">
        <v>407.83</v>
      </c>
      <c r="L99" s="8">
        <f t="shared" si="9"/>
        <v>1223.49</v>
      </c>
      <c r="M99" s="8">
        <f t="shared" si="6"/>
        <v>0</v>
      </c>
      <c r="N99" s="8">
        <f t="shared" si="7"/>
        <v>0</v>
      </c>
      <c r="O99" s="8">
        <f t="shared" si="8"/>
        <v>1223.49</v>
      </c>
    </row>
    <row r="100" spans="1:15">
      <c r="A100" s="40" t="s">
        <v>137</v>
      </c>
      <c r="B100" s="22" t="s">
        <v>138</v>
      </c>
      <c r="C100" s="7" t="s">
        <v>24</v>
      </c>
      <c r="D100" s="6" t="s">
        <v>139</v>
      </c>
      <c r="E100" s="24" t="s">
        <v>159</v>
      </c>
      <c r="F100" s="7" t="s">
        <v>22</v>
      </c>
      <c r="G100" s="5">
        <v>0</v>
      </c>
      <c r="H100" s="5"/>
      <c r="I100" s="5"/>
      <c r="J100" s="5">
        <f t="shared" si="5"/>
        <v>0</v>
      </c>
      <c r="K100" s="8">
        <v>9</v>
      </c>
      <c r="L100" s="8">
        <f t="shared" si="9"/>
        <v>0</v>
      </c>
      <c r="M100" s="8">
        <f t="shared" si="6"/>
        <v>0</v>
      </c>
      <c r="N100" s="8">
        <f t="shared" si="7"/>
        <v>0</v>
      </c>
      <c r="O100" s="8">
        <f t="shared" si="8"/>
        <v>0</v>
      </c>
    </row>
    <row r="101" spans="1:15">
      <c r="A101" s="40" t="s">
        <v>137</v>
      </c>
      <c r="B101" s="22" t="s">
        <v>74</v>
      </c>
      <c r="C101" s="7" t="s">
        <v>24</v>
      </c>
      <c r="D101" s="6" t="s">
        <v>84</v>
      </c>
      <c r="E101" s="24" t="s">
        <v>160</v>
      </c>
      <c r="F101" s="7" t="s">
        <v>103</v>
      </c>
      <c r="G101" s="5">
        <v>4</v>
      </c>
      <c r="H101" s="5"/>
      <c r="I101" s="5">
        <v>3</v>
      </c>
      <c r="J101" s="16">
        <f t="shared" si="5"/>
        <v>1</v>
      </c>
      <c r="K101" s="8">
        <v>15</v>
      </c>
      <c r="L101" s="8">
        <f t="shared" si="9"/>
        <v>60</v>
      </c>
      <c r="M101" s="8">
        <f t="shared" si="6"/>
        <v>0</v>
      </c>
      <c r="N101" s="8">
        <f t="shared" si="7"/>
        <v>45</v>
      </c>
      <c r="O101" s="8">
        <f t="shared" si="8"/>
        <v>15</v>
      </c>
    </row>
    <row r="102" spans="1:15">
      <c r="A102" s="40" t="s">
        <v>137</v>
      </c>
      <c r="B102" s="22" t="s">
        <v>74</v>
      </c>
      <c r="C102" s="7" t="s">
        <v>24</v>
      </c>
      <c r="D102" s="6" t="s">
        <v>84</v>
      </c>
      <c r="E102" s="24" t="s">
        <v>161</v>
      </c>
      <c r="F102" s="7" t="s">
        <v>101</v>
      </c>
      <c r="G102" s="5">
        <v>13</v>
      </c>
      <c r="H102" s="5"/>
      <c r="I102" s="5">
        <v>6</v>
      </c>
      <c r="J102" s="5">
        <f t="shared" si="5"/>
        <v>7</v>
      </c>
      <c r="K102" s="8">
        <v>43.5</v>
      </c>
      <c r="L102" s="8">
        <f t="shared" si="9"/>
        <v>565.5</v>
      </c>
      <c r="M102" s="8">
        <f t="shared" si="6"/>
        <v>0</v>
      </c>
      <c r="N102" s="8">
        <f t="shared" si="7"/>
        <v>261</v>
      </c>
      <c r="O102" s="8">
        <f t="shared" si="8"/>
        <v>304.5</v>
      </c>
    </row>
    <row r="103" spans="1:15">
      <c r="A103" s="40" t="s">
        <v>137</v>
      </c>
      <c r="B103" s="22" t="s">
        <v>74</v>
      </c>
      <c r="C103" s="7" t="s">
        <v>24</v>
      </c>
      <c r="D103" s="6" t="s">
        <v>84</v>
      </c>
      <c r="E103" s="24" t="s">
        <v>162</v>
      </c>
      <c r="F103" s="7" t="s">
        <v>22</v>
      </c>
      <c r="G103" s="5">
        <v>6</v>
      </c>
      <c r="H103" s="5"/>
      <c r="I103" s="5">
        <v>5</v>
      </c>
      <c r="J103" s="5">
        <f t="shared" si="5"/>
        <v>1</v>
      </c>
      <c r="K103" s="8">
        <v>57.9</v>
      </c>
      <c r="L103" s="8">
        <f t="shared" si="9"/>
        <v>347.4</v>
      </c>
      <c r="M103" s="8">
        <f t="shared" si="6"/>
        <v>0</v>
      </c>
      <c r="N103" s="8">
        <f t="shared" si="7"/>
        <v>289.5</v>
      </c>
      <c r="O103" s="8">
        <f t="shared" si="8"/>
        <v>57.899999999999977</v>
      </c>
    </row>
    <row r="104" spans="1:15">
      <c r="A104" s="40" t="s">
        <v>137</v>
      </c>
      <c r="B104" s="22" t="s">
        <v>74</v>
      </c>
      <c r="C104" s="7" t="s">
        <v>24</v>
      </c>
      <c r="D104" s="6" t="s">
        <v>84</v>
      </c>
      <c r="E104" s="24" t="s">
        <v>163</v>
      </c>
      <c r="F104" s="7" t="s">
        <v>87</v>
      </c>
      <c r="G104" s="5">
        <v>2</v>
      </c>
      <c r="H104" s="5"/>
      <c r="I104" s="5">
        <v>1</v>
      </c>
      <c r="J104" s="5">
        <f t="shared" si="5"/>
        <v>1</v>
      </c>
      <c r="K104" s="8">
        <v>90.17</v>
      </c>
      <c r="L104" s="8">
        <f t="shared" si="9"/>
        <v>180.34</v>
      </c>
      <c r="M104" s="8">
        <f t="shared" si="6"/>
        <v>0</v>
      </c>
      <c r="N104" s="8">
        <f t="shared" si="7"/>
        <v>90.17</v>
      </c>
      <c r="O104" s="8">
        <f t="shared" si="8"/>
        <v>90.17</v>
      </c>
    </row>
    <row r="105" spans="1:15">
      <c r="A105" s="40" t="s">
        <v>137</v>
      </c>
      <c r="B105" s="22" t="s">
        <v>74</v>
      </c>
      <c r="C105" s="7" t="s">
        <v>24</v>
      </c>
      <c r="D105" s="6" t="s">
        <v>84</v>
      </c>
      <c r="E105" s="24" t="s">
        <v>164</v>
      </c>
      <c r="F105" s="7" t="s">
        <v>165</v>
      </c>
      <c r="G105" s="5">
        <v>66</v>
      </c>
      <c r="H105" s="5"/>
      <c r="I105" s="5">
        <f>12+9+1+1+8+5+2+4+1+2+2</f>
        <v>47</v>
      </c>
      <c r="J105" s="16">
        <f t="shared" si="5"/>
        <v>19</v>
      </c>
      <c r="K105" s="8">
        <v>8.5</v>
      </c>
      <c r="L105" s="8">
        <f t="shared" si="9"/>
        <v>561</v>
      </c>
      <c r="M105" s="8">
        <f t="shared" si="6"/>
        <v>0</v>
      </c>
      <c r="N105" s="8">
        <f t="shared" si="7"/>
        <v>399.5</v>
      </c>
      <c r="O105" s="8">
        <f t="shared" si="8"/>
        <v>161.5</v>
      </c>
    </row>
    <row r="106" spans="1:15">
      <c r="A106" s="40" t="s">
        <v>137</v>
      </c>
      <c r="B106" s="22" t="s">
        <v>74</v>
      </c>
      <c r="C106" s="7" t="s">
        <v>24</v>
      </c>
      <c r="D106" s="6" t="s">
        <v>84</v>
      </c>
      <c r="E106" s="24" t="s">
        <v>166</v>
      </c>
      <c r="F106" s="7" t="s">
        <v>165</v>
      </c>
      <c r="G106" s="5">
        <v>75</v>
      </c>
      <c r="H106" s="5"/>
      <c r="I106" s="5">
        <v>7</v>
      </c>
      <c r="J106" s="16">
        <f t="shared" si="5"/>
        <v>68</v>
      </c>
      <c r="K106" s="8">
        <v>11</v>
      </c>
      <c r="L106" s="8">
        <f t="shared" si="9"/>
        <v>825</v>
      </c>
      <c r="M106" s="8">
        <f t="shared" si="6"/>
        <v>0</v>
      </c>
      <c r="N106" s="8">
        <f t="shared" si="7"/>
        <v>77</v>
      </c>
      <c r="O106" s="8">
        <f t="shared" si="8"/>
        <v>748</v>
      </c>
    </row>
    <row r="107" spans="1:15">
      <c r="A107" s="40" t="s">
        <v>137</v>
      </c>
      <c r="B107" s="22" t="s">
        <v>74</v>
      </c>
      <c r="C107" s="7" t="s">
        <v>24</v>
      </c>
      <c r="D107" s="6" t="s">
        <v>84</v>
      </c>
      <c r="E107" s="24" t="s">
        <v>167</v>
      </c>
      <c r="F107" s="7" t="s">
        <v>103</v>
      </c>
      <c r="G107" s="5">
        <v>95</v>
      </c>
      <c r="H107" s="5"/>
      <c r="I107" s="5">
        <v>3</v>
      </c>
      <c r="J107" s="16">
        <f t="shared" si="5"/>
        <v>92</v>
      </c>
      <c r="K107" s="8">
        <v>24</v>
      </c>
      <c r="L107" s="8">
        <f t="shared" si="9"/>
        <v>2280</v>
      </c>
      <c r="M107" s="8">
        <f t="shared" si="6"/>
        <v>0</v>
      </c>
      <c r="N107" s="8">
        <f t="shared" si="7"/>
        <v>72</v>
      </c>
      <c r="O107" s="8">
        <f t="shared" si="8"/>
        <v>2208</v>
      </c>
    </row>
    <row r="108" spans="1:15">
      <c r="A108" s="40" t="s">
        <v>137</v>
      </c>
      <c r="B108" s="22" t="s">
        <v>58</v>
      </c>
      <c r="C108" s="7" t="s">
        <v>24</v>
      </c>
      <c r="D108" s="6" t="s">
        <v>59</v>
      </c>
      <c r="E108" s="24" t="s">
        <v>168</v>
      </c>
      <c r="F108" s="7" t="s">
        <v>64</v>
      </c>
      <c r="G108" s="5">
        <v>139</v>
      </c>
      <c r="H108" s="28">
        <v>40</v>
      </c>
      <c r="I108" s="5">
        <f>29+26+8+10+10+10+18+8+5+8</f>
        <v>132</v>
      </c>
      <c r="J108" s="5">
        <f t="shared" si="5"/>
        <v>47</v>
      </c>
      <c r="K108" s="8">
        <v>58</v>
      </c>
      <c r="L108" s="8">
        <f t="shared" si="9"/>
        <v>8062</v>
      </c>
      <c r="M108" s="8">
        <f t="shared" si="6"/>
        <v>2320</v>
      </c>
      <c r="N108" s="8">
        <f t="shared" si="7"/>
        <v>7656</v>
      </c>
      <c r="O108" s="8">
        <f t="shared" si="8"/>
        <v>2726</v>
      </c>
    </row>
    <row r="109" spans="1:15">
      <c r="A109" s="40" t="s">
        <v>137</v>
      </c>
      <c r="B109" s="22" t="s">
        <v>23</v>
      </c>
      <c r="C109" s="7" t="s">
        <v>24</v>
      </c>
      <c r="D109" s="6" t="s">
        <v>25</v>
      </c>
      <c r="E109" s="24" t="s">
        <v>169</v>
      </c>
      <c r="F109" s="7" t="s">
        <v>27</v>
      </c>
      <c r="G109" s="5">
        <v>25</v>
      </c>
      <c r="H109" s="5"/>
      <c r="I109" s="5"/>
      <c r="J109" s="5">
        <f t="shared" si="5"/>
        <v>25</v>
      </c>
      <c r="K109" s="8">
        <v>132.41999999999999</v>
      </c>
      <c r="L109" s="8">
        <f t="shared" si="9"/>
        <v>3310.4999999999995</v>
      </c>
      <c r="M109" s="8">
        <f t="shared" si="6"/>
        <v>0</v>
      </c>
      <c r="N109" s="8">
        <f t="shared" si="7"/>
        <v>0</v>
      </c>
      <c r="O109" s="8">
        <f t="shared" si="8"/>
        <v>3310.4999999999995</v>
      </c>
    </row>
    <row r="110" spans="1:15">
      <c r="A110" s="40" t="s">
        <v>137</v>
      </c>
      <c r="B110" s="22" t="s">
        <v>23</v>
      </c>
      <c r="C110" s="7" t="s">
        <v>24</v>
      </c>
      <c r="D110" s="6" t="s">
        <v>25</v>
      </c>
      <c r="E110" s="24" t="s">
        <v>170</v>
      </c>
      <c r="F110" s="7" t="s">
        <v>27</v>
      </c>
      <c r="G110" s="5">
        <v>30</v>
      </c>
      <c r="H110" s="5"/>
      <c r="I110" s="5"/>
      <c r="J110" s="5">
        <f t="shared" si="5"/>
        <v>30</v>
      </c>
      <c r="K110" s="8">
        <v>215.04</v>
      </c>
      <c r="L110" s="8">
        <f t="shared" si="9"/>
        <v>6451.2</v>
      </c>
      <c r="M110" s="8">
        <f t="shared" si="6"/>
        <v>0</v>
      </c>
      <c r="N110" s="8">
        <f t="shared" si="7"/>
        <v>0</v>
      </c>
      <c r="O110" s="8">
        <f t="shared" si="8"/>
        <v>6451.2</v>
      </c>
    </row>
    <row r="111" spans="1:15">
      <c r="A111" s="40" t="s">
        <v>137</v>
      </c>
      <c r="B111" s="22" t="s">
        <v>23</v>
      </c>
      <c r="C111" s="7" t="s">
        <v>24</v>
      </c>
      <c r="D111" s="6" t="s">
        <v>25</v>
      </c>
      <c r="E111" s="24" t="s">
        <v>171</v>
      </c>
      <c r="F111" s="7" t="s">
        <v>27</v>
      </c>
      <c r="G111" s="5">
        <v>2</v>
      </c>
      <c r="H111" s="5"/>
      <c r="I111" s="5">
        <v>1</v>
      </c>
      <c r="J111" s="5">
        <f t="shared" si="5"/>
        <v>1</v>
      </c>
      <c r="K111" s="8">
        <v>577.33000000000004</v>
      </c>
      <c r="L111" s="8">
        <f t="shared" si="9"/>
        <v>1154.6600000000001</v>
      </c>
      <c r="M111" s="8">
        <f t="shared" si="6"/>
        <v>0</v>
      </c>
      <c r="N111" s="8">
        <f t="shared" si="7"/>
        <v>577.33000000000004</v>
      </c>
      <c r="O111" s="8">
        <f t="shared" si="8"/>
        <v>577.33000000000004</v>
      </c>
    </row>
    <row r="112" spans="1:15">
      <c r="A112" s="40" t="s">
        <v>137</v>
      </c>
      <c r="B112" s="35" t="s">
        <v>18</v>
      </c>
      <c r="C112" s="19" t="s">
        <v>19</v>
      </c>
      <c r="D112" s="6" t="s">
        <v>20</v>
      </c>
      <c r="E112" s="24" t="s">
        <v>172</v>
      </c>
      <c r="F112" s="7" t="s">
        <v>22</v>
      </c>
      <c r="G112" s="5">
        <v>0</v>
      </c>
      <c r="H112" s="5"/>
      <c r="I112" s="5"/>
      <c r="J112" s="5">
        <f t="shared" si="5"/>
        <v>0</v>
      </c>
      <c r="K112" s="8">
        <v>592</v>
      </c>
      <c r="L112" s="8">
        <f t="shared" si="9"/>
        <v>0</v>
      </c>
      <c r="M112" s="8">
        <f t="shared" si="6"/>
        <v>0</v>
      </c>
      <c r="N112" s="8">
        <f t="shared" si="7"/>
        <v>0</v>
      </c>
      <c r="O112" s="8">
        <f t="shared" si="8"/>
        <v>0</v>
      </c>
    </row>
    <row r="113" spans="1:15">
      <c r="A113" s="40" t="s">
        <v>137</v>
      </c>
      <c r="B113" s="22" t="s">
        <v>35</v>
      </c>
      <c r="C113" s="7" t="s">
        <v>36</v>
      </c>
      <c r="D113" s="6" t="s">
        <v>37</v>
      </c>
      <c r="E113" s="24" t="s">
        <v>173</v>
      </c>
      <c r="F113" s="7" t="s">
        <v>27</v>
      </c>
      <c r="G113" s="5">
        <v>0</v>
      </c>
      <c r="H113" s="5"/>
      <c r="I113" s="5"/>
      <c r="J113" s="5">
        <f t="shared" si="5"/>
        <v>0</v>
      </c>
      <c r="K113" s="8">
        <v>888.77</v>
      </c>
      <c r="L113" s="8">
        <f t="shared" si="9"/>
        <v>0</v>
      </c>
      <c r="M113" s="8">
        <f t="shared" si="6"/>
        <v>0</v>
      </c>
      <c r="N113" s="8">
        <f t="shared" si="7"/>
        <v>0</v>
      </c>
      <c r="O113" s="8">
        <f t="shared" si="8"/>
        <v>0</v>
      </c>
    </row>
    <row r="114" spans="1:15">
      <c r="A114" s="40" t="s">
        <v>137</v>
      </c>
      <c r="B114" s="22" t="s">
        <v>74</v>
      </c>
      <c r="C114" s="7" t="s">
        <v>24</v>
      </c>
      <c r="D114" s="6" t="s">
        <v>84</v>
      </c>
      <c r="E114" s="24" t="s">
        <v>174</v>
      </c>
      <c r="F114" s="7" t="s">
        <v>27</v>
      </c>
      <c r="G114" s="5">
        <v>0</v>
      </c>
      <c r="H114" s="5"/>
      <c r="I114" s="5"/>
      <c r="J114" s="5">
        <f t="shared" si="5"/>
        <v>0</v>
      </c>
      <c r="K114" s="8">
        <v>40.14</v>
      </c>
      <c r="L114" s="8">
        <f t="shared" si="9"/>
        <v>0</v>
      </c>
      <c r="M114" s="8">
        <f t="shared" si="6"/>
        <v>0</v>
      </c>
      <c r="N114" s="8">
        <f t="shared" si="7"/>
        <v>0</v>
      </c>
      <c r="O114" s="8">
        <f t="shared" si="8"/>
        <v>0</v>
      </c>
    </row>
    <row r="115" spans="1:15">
      <c r="A115" s="40" t="s">
        <v>137</v>
      </c>
      <c r="B115" s="35" t="s">
        <v>29</v>
      </c>
      <c r="C115" s="19" t="s">
        <v>24</v>
      </c>
      <c r="D115" s="6" t="s">
        <v>129</v>
      </c>
      <c r="E115" s="24" t="s">
        <v>175</v>
      </c>
      <c r="F115" s="7" t="s">
        <v>27</v>
      </c>
      <c r="G115" s="5">
        <v>0</v>
      </c>
      <c r="H115" s="5"/>
      <c r="I115" s="5"/>
      <c r="J115" s="5">
        <f t="shared" si="5"/>
        <v>0</v>
      </c>
      <c r="K115" s="8">
        <v>10793.75</v>
      </c>
      <c r="L115" s="8">
        <f t="shared" si="9"/>
        <v>0</v>
      </c>
      <c r="M115" s="8">
        <f t="shared" si="6"/>
        <v>0</v>
      </c>
      <c r="N115" s="8">
        <f t="shared" si="7"/>
        <v>0</v>
      </c>
      <c r="O115" s="8">
        <f t="shared" si="8"/>
        <v>0</v>
      </c>
    </row>
    <row r="116" spans="1:15">
      <c r="A116" s="40" t="s">
        <v>137</v>
      </c>
      <c r="B116" s="35" t="s">
        <v>29</v>
      </c>
      <c r="C116" s="19" t="s">
        <v>24</v>
      </c>
      <c r="D116" s="6" t="s">
        <v>129</v>
      </c>
      <c r="E116" s="24" t="s">
        <v>176</v>
      </c>
      <c r="F116" s="7" t="s">
        <v>22</v>
      </c>
      <c r="G116" s="5">
        <v>0</v>
      </c>
      <c r="H116" s="5"/>
      <c r="I116" s="5"/>
      <c r="J116" s="5">
        <f t="shared" si="5"/>
        <v>0</v>
      </c>
      <c r="K116" s="8">
        <v>18920</v>
      </c>
      <c r="L116" s="8">
        <f t="shared" si="9"/>
        <v>0</v>
      </c>
      <c r="M116" s="8">
        <f t="shared" si="6"/>
        <v>0</v>
      </c>
      <c r="N116" s="8">
        <f t="shared" si="7"/>
        <v>0</v>
      </c>
      <c r="O116" s="8">
        <f t="shared" si="8"/>
        <v>0</v>
      </c>
    </row>
    <row r="117" spans="1:15">
      <c r="A117" s="40" t="s">
        <v>137</v>
      </c>
      <c r="B117" s="35" t="s">
        <v>128</v>
      </c>
      <c r="C117" s="19" t="s">
        <v>24</v>
      </c>
      <c r="D117" s="6" t="s">
        <v>129</v>
      </c>
      <c r="E117" s="24" t="s">
        <v>177</v>
      </c>
      <c r="F117" s="7" t="s">
        <v>27</v>
      </c>
      <c r="G117" s="5">
        <v>0</v>
      </c>
      <c r="H117" s="5"/>
      <c r="I117" s="5"/>
      <c r="J117" s="5">
        <f t="shared" si="5"/>
        <v>0</v>
      </c>
      <c r="K117" s="8">
        <v>12400</v>
      </c>
      <c r="L117" s="8">
        <f t="shared" si="9"/>
        <v>0</v>
      </c>
      <c r="M117" s="8">
        <f t="shared" si="6"/>
        <v>0</v>
      </c>
      <c r="N117" s="8">
        <f t="shared" si="7"/>
        <v>0</v>
      </c>
      <c r="O117" s="8">
        <f t="shared" si="8"/>
        <v>0</v>
      </c>
    </row>
    <row r="118" spans="1:15">
      <c r="A118" s="40" t="s">
        <v>137</v>
      </c>
      <c r="B118" s="22" t="s">
        <v>54</v>
      </c>
      <c r="C118" s="7" t="s">
        <v>24</v>
      </c>
      <c r="D118" s="6" t="s">
        <v>55</v>
      </c>
      <c r="E118" s="24" t="s">
        <v>178</v>
      </c>
      <c r="F118" s="7" t="s">
        <v>27</v>
      </c>
      <c r="G118" s="5">
        <v>10</v>
      </c>
      <c r="H118" s="5"/>
      <c r="I118" s="5"/>
      <c r="J118" s="5">
        <f t="shared" si="5"/>
        <v>10</v>
      </c>
      <c r="K118" s="8">
        <v>105.93</v>
      </c>
      <c r="L118" s="8">
        <f t="shared" si="9"/>
        <v>1059.3000000000002</v>
      </c>
      <c r="M118" s="8">
        <f t="shared" si="6"/>
        <v>0</v>
      </c>
      <c r="N118" s="8">
        <f t="shared" si="7"/>
        <v>0</v>
      </c>
      <c r="O118" s="8">
        <f t="shared" si="8"/>
        <v>1059.3000000000002</v>
      </c>
    </row>
    <row r="119" spans="1:15">
      <c r="A119" s="40" t="s">
        <v>137</v>
      </c>
      <c r="B119" s="22" t="s">
        <v>54</v>
      </c>
      <c r="C119" s="7" t="s">
        <v>24</v>
      </c>
      <c r="D119" s="6" t="s">
        <v>55</v>
      </c>
      <c r="E119" s="24" t="s">
        <v>179</v>
      </c>
      <c r="F119" s="7" t="s">
        <v>27</v>
      </c>
      <c r="G119" s="5">
        <v>10</v>
      </c>
      <c r="H119" s="5"/>
      <c r="I119" s="5"/>
      <c r="J119" s="5">
        <f t="shared" si="5"/>
        <v>10</v>
      </c>
      <c r="K119" s="8">
        <v>132.41999999999999</v>
      </c>
      <c r="L119" s="8">
        <f t="shared" si="9"/>
        <v>1324.1999999999998</v>
      </c>
      <c r="M119" s="8">
        <f t="shared" si="6"/>
        <v>0</v>
      </c>
      <c r="N119" s="8">
        <f t="shared" si="7"/>
        <v>0</v>
      </c>
      <c r="O119" s="8">
        <f t="shared" si="8"/>
        <v>1324.1999999999998</v>
      </c>
    </row>
    <row r="120" spans="1:15">
      <c r="A120" s="40" t="s">
        <v>137</v>
      </c>
      <c r="B120" s="22" t="s">
        <v>54</v>
      </c>
      <c r="C120" s="7" t="s">
        <v>24</v>
      </c>
      <c r="D120" s="6" t="s">
        <v>55</v>
      </c>
      <c r="E120" s="24" t="s">
        <v>180</v>
      </c>
      <c r="F120" s="7" t="s">
        <v>27</v>
      </c>
      <c r="G120" s="5">
        <v>0</v>
      </c>
      <c r="H120" s="5"/>
      <c r="I120" s="5"/>
      <c r="J120" s="5">
        <f t="shared" si="5"/>
        <v>0</v>
      </c>
      <c r="K120" s="8">
        <v>400</v>
      </c>
      <c r="L120" s="8">
        <f t="shared" si="9"/>
        <v>0</v>
      </c>
      <c r="M120" s="8">
        <f t="shared" si="6"/>
        <v>0</v>
      </c>
      <c r="N120" s="8">
        <f t="shared" si="7"/>
        <v>0</v>
      </c>
      <c r="O120" s="8">
        <f t="shared" si="8"/>
        <v>0</v>
      </c>
    </row>
    <row r="121" spans="1:15">
      <c r="A121" s="40" t="s">
        <v>137</v>
      </c>
      <c r="B121" s="22" t="s">
        <v>54</v>
      </c>
      <c r="C121" s="7" t="s">
        <v>24</v>
      </c>
      <c r="D121" s="6" t="s">
        <v>55</v>
      </c>
      <c r="E121" s="24" t="s">
        <v>181</v>
      </c>
      <c r="F121" s="7" t="s">
        <v>27</v>
      </c>
      <c r="G121" s="5">
        <v>2</v>
      </c>
      <c r="H121" s="5"/>
      <c r="I121" s="5">
        <v>2</v>
      </c>
      <c r="J121" s="5">
        <f t="shared" si="5"/>
        <v>0</v>
      </c>
      <c r="K121" s="8">
        <v>1912.5</v>
      </c>
      <c r="L121" s="8">
        <f t="shared" si="9"/>
        <v>3825</v>
      </c>
      <c r="M121" s="8">
        <f t="shared" si="6"/>
        <v>0</v>
      </c>
      <c r="N121" s="8">
        <f t="shared" si="7"/>
        <v>3825</v>
      </c>
      <c r="O121" s="8">
        <f t="shared" si="8"/>
        <v>0</v>
      </c>
    </row>
    <row r="122" spans="1:15">
      <c r="A122" s="40" t="s">
        <v>137</v>
      </c>
      <c r="B122" s="22" t="s">
        <v>54</v>
      </c>
      <c r="C122" s="7" t="s">
        <v>24</v>
      </c>
      <c r="D122" s="6" t="s">
        <v>55</v>
      </c>
      <c r="E122" s="24" t="s">
        <v>182</v>
      </c>
      <c r="F122" s="7" t="s">
        <v>27</v>
      </c>
      <c r="G122" s="5">
        <v>0</v>
      </c>
      <c r="H122" s="5"/>
      <c r="I122" s="5"/>
      <c r="J122" s="5">
        <f t="shared" si="5"/>
        <v>0</v>
      </c>
      <c r="K122" s="8">
        <v>2437.5</v>
      </c>
      <c r="L122" s="8">
        <f t="shared" si="9"/>
        <v>0</v>
      </c>
      <c r="M122" s="8">
        <f t="shared" si="6"/>
        <v>0</v>
      </c>
      <c r="N122" s="8">
        <f t="shared" si="7"/>
        <v>0</v>
      </c>
      <c r="O122" s="8">
        <f t="shared" si="8"/>
        <v>0</v>
      </c>
    </row>
    <row r="123" spans="1:15">
      <c r="A123" s="40" t="s">
        <v>137</v>
      </c>
      <c r="B123" s="22" t="s">
        <v>54</v>
      </c>
      <c r="C123" s="7" t="s">
        <v>24</v>
      </c>
      <c r="D123" s="6" t="s">
        <v>55</v>
      </c>
      <c r="E123" s="24" t="s">
        <v>183</v>
      </c>
      <c r="F123" s="7" t="s">
        <v>27</v>
      </c>
      <c r="G123" s="5">
        <v>2</v>
      </c>
      <c r="H123" s="5"/>
      <c r="I123" s="5">
        <v>2</v>
      </c>
      <c r="J123" s="5">
        <f t="shared" si="5"/>
        <v>0</v>
      </c>
      <c r="K123" s="8">
        <v>1588.98</v>
      </c>
      <c r="L123" s="8">
        <f t="shared" si="9"/>
        <v>3177.96</v>
      </c>
      <c r="M123" s="8">
        <f t="shared" si="6"/>
        <v>0</v>
      </c>
      <c r="N123" s="8">
        <f t="shared" si="7"/>
        <v>3177.96</v>
      </c>
      <c r="O123" s="8">
        <f t="shared" si="8"/>
        <v>0</v>
      </c>
    </row>
    <row r="124" spans="1:15">
      <c r="A124" s="40" t="s">
        <v>137</v>
      </c>
      <c r="B124" s="22" t="s">
        <v>184</v>
      </c>
      <c r="C124" s="7" t="s">
        <v>24</v>
      </c>
      <c r="D124" s="6" t="s">
        <v>185</v>
      </c>
      <c r="E124" s="24" t="s">
        <v>186</v>
      </c>
      <c r="F124" s="7" t="s">
        <v>22</v>
      </c>
      <c r="G124" s="5">
        <v>0</v>
      </c>
      <c r="H124" s="5"/>
      <c r="I124" s="5"/>
      <c r="J124" s="16">
        <f t="shared" si="5"/>
        <v>0</v>
      </c>
      <c r="K124" s="8">
        <v>285</v>
      </c>
      <c r="L124" s="8">
        <f t="shared" si="9"/>
        <v>0</v>
      </c>
      <c r="M124" s="8">
        <f t="shared" si="6"/>
        <v>0</v>
      </c>
      <c r="N124" s="8">
        <f t="shared" si="7"/>
        <v>0</v>
      </c>
      <c r="O124" s="8">
        <f t="shared" si="8"/>
        <v>0</v>
      </c>
    </row>
    <row r="125" spans="1:15">
      <c r="A125" s="40" t="s">
        <v>137</v>
      </c>
      <c r="B125" s="22" t="s">
        <v>74</v>
      </c>
      <c r="C125" s="7" t="s">
        <v>24</v>
      </c>
      <c r="D125" s="6" t="s">
        <v>84</v>
      </c>
      <c r="E125" s="24" t="s">
        <v>187</v>
      </c>
      <c r="F125" s="7" t="s">
        <v>27</v>
      </c>
      <c r="G125" s="5">
        <v>4</v>
      </c>
      <c r="H125" s="5"/>
      <c r="I125" s="5">
        <v>4</v>
      </c>
      <c r="J125" s="16">
        <f t="shared" si="5"/>
        <v>0</v>
      </c>
      <c r="K125" s="8">
        <v>14</v>
      </c>
      <c r="L125" s="8">
        <f t="shared" si="9"/>
        <v>56</v>
      </c>
      <c r="M125" s="8">
        <f t="shared" si="6"/>
        <v>0</v>
      </c>
      <c r="N125" s="8">
        <f t="shared" si="7"/>
        <v>56</v>
      </c>
      <c r="O125" s="8">
        <f t="shared" si="8"/>
        <v>0</v>
      </c>
    </row>
    <row r="126" spans="1:15">
      <c r="A126" s="40" t="s">
        <v>137</v>
      </c>
      <c r="B126" s="22" t="s">
        <v>23</v>
      </c>
      <c r="C126" s="7" t="s">
        <v>24</v>
      </c>
      <c r="D126" s="6" t="s">
        <v>25</v>
      </c>
      <c r="E126" s="24" t="s">
        <v>188</v>
      </c>
      <c r="F126" s="7" t="s">
        <v>22</v>
      </c>
      <c r="G126" s="5">
        <v>0</v>
      </c>
      <c r="H126" s="5"/>
      <c r="I126" s="5"/>
      <c r="J126" s="5">
        <f t="shared" si="5"/>
        <v>0</v>
      </c>
      <c r="K126" s="8">
        <v>1450</v>
      </c>
      <c r="L126" s="8">
        <f t="shared" si="9"/>
        <v>0</v>
      </c>
      <c r="M126" s="8">
        <f t="shared" si="6"/>
        <v>0</v>
      </c>
      <c r="N126" s="8">
        <f t="shared" si="7"/>
        <v>0</v>
      </c>
      <c r="O126" s="8">
        <f t="shared" si="8"/>
        <v>0</v>
      </c>
    </row>
    <row r="127" spans="1:15">
      <c r="A127" s="40" t="s">
        <v>137</v>
      </c>
      <c r="B127" s="35" t="s">
        <v>29</v>
      </c>
      <c r="C127" s="19" t="s">
        <v>24</v>
      </c>
      <c r="D127" s="6" t="s">
        <v>129</v>
      </c>
      <c r="E127" s="24" t="s">
        <v>189</v>
      </c>
      <c r="F127" s="7" t="s">
        <v>27</v>
      </c>
      <c r="G127" s="5">
        <v>20</v>
      </c>
      <c r="H127" s="5"/>
      <c r="I127" s="5"/>
      <c r="J127" s="5">
        <f t="shared" si="5"/>
        <v>20</v>
      </c>
      <c r="K127" s="8">
        <v>79</v>
      </c>
      <c r="L127" s="8">
        <f t="shared" si="9"/>
        <v>1580</v>
      </c>
      <c r="M127" s="8">
        <f t="shared" si="6"/>
        <v>0</v>
      </c>
      <c r="N127" s="8">
        <f t="shared" si="7"/>
        <v>0</v>
      </c>
      <c r="O127" s="8">
        <f t="shared" si="8"/>
        <v>1580</v>
      </c>
    </row>
    <row r="128" spans="1:15">
      <c r="A128" s="40" t="s">
        <v>137</v>
      </c>
      <c r="B128" s="35" t="s">
        <v>29</v>
      </c>
      <c r="C128" s="19" t="s">
        <v>190</v>
      </c>
      <c r="D128" s="6" t="s">
        <v>129</v>
      </c>
      <c r="E128" s="24" t="s">
        <v>191</v>
      </c>
      <c r="F128" s="7" t="s">
        <v>27</v>
      </c>
      <c r="G128" s="5">
        <v>29</v>
      </c>
      <c r="H128" s="5"/>
      <c r="I128" s="5"/>
      <c r="J128" s="5">
        <f t="shared" si="5"/>
        <v>29</v>
      </c>
      <c r="K128" s="8">
        <v>151</v>
      </c>
      <c r="L128" s="8">
        <f t="shared" si="9"/>
        <v>4379</v>
      </c>
      <c r="M128" s="8">
        <f t="shared" si="6"/>
        <v>0</v>
      </c>
      <c r="N128" s="8">
        <f t="shared" si="7"/>
        <v>0</v>
      </c>
      <c r="O128" s="8">
        <f t="shared" si="8"/>
        <v>4379</v>
      </c>
    </row>
    <row r="129" spans="1:15">
      <c r="A129" s="40" t="s">
        <v>137</v>
      </c>
      <c r="B129" s="22" t="s">
        <v>104</v>
      </c>
      <c r="C129" s="7" t="s">
        <v>24</v>
      </c>
      <c r="D129" s="6" t="s">
        <v>105</v>
      </c>
      <c r="E129" s="24" t="s">
        <v>192</v>
      </c>
      <c r="F129" s="7" t="s">
        <v>27</v>
      </c>
      <c r="G129" s="5">
        <v>0</v>
      </c>
      <c r="H129" s="5"/>
      <c r="I129" s="5"/>
      <c r="J129" s="5">
        <f t="shared" si="5"/>
        <v>0</v>
      </c>
      <c r="K129" s="8">
        <v>46.8</v>
      </c>
      <c r="L129" s="8">
        <f t="shared" si="9"/>
        <v>0</v>
      </c>
      <c r="M129" s="8">
        <f t="shared" si="6"/>
        <v>0</v>
      </c>
      <c r="N129" s="8">
        <f t="shared" si="7"/>
        <v>0</v>
      </c>
      <c r="O129" s="8">
        <f t="shared" si="8"/>
        <v>0</v>
      </c>
    </row>
    <row r="130" spans="1:15">
      <c r="A130" s="40" t="s">
        <v>137</v>
      </c>
      <c r="B130" s="22" t="s">
        <v>58</v>
      </c>
      <c r="C130" s="7" t="s">
        <v>24</v>
      </c>
      <c r="D130" s="6" t="s">
        <v>59</v>
      </c>
      <c r="E130" s="24" t="s">
        <v>193</v>
      </c>
      <c r="F130" s="7" t="s">
        <v>27</v>
      </c>
      <c r="G130" s="5">
        <v>1</v>
      </c>
      <c r="H130" s="5"/>
      <c r="I130" s="5"/>
      <c r="J130" s="5">
        <f t="shared" si="5"/>
        <v>1</v>
      </c>
      <c r="K130" s="8">
        <v>2261.25</v>
      </c>
      <c r="L130" s="8">
        <f t="shared" si="9"/>
        <v>2261.25</v>
      </c>
      <c r="M130" s="8">
        <f t="shared" si="6"/>
        <v>0</v>
      </c>
      <c r="N130" s="8">
        <f t="shared" si="7"/>
        <v>0</v>
      </c>
      <c r="O130" s="8">
        <f t="shared" si="8"/>
        <v>2261.25</v>
      </c>
    </row>
    <row r="131" spans="1:15">
      <c r="A131" s="40" t="s">
        <v>137</v>
      </c>
      <c r="B131" s="22" t="s">
        <v>23</v>
      </c>
      <c r="C131" s="7" t="s">
        <v>24</v>
      </c>
      <c r="D131" s="6" t="s">
        <v>25</v>
      </c>
      <c r="E131" s="24" t="s">
        <v>194</v>
      </c>
      <c r="F131" s="7" t="s">
        <v>22</v>
      </c>
      <c r="G131" s="5">
        <v>0</v>
      </c>
      <c r="H131" s="5"/>
      <c r="I131" s="5"/>
      <c r="J131" s="5">
        <f t="shared" si="5"/>
        <v>0</v>
      </c>
      <c r="K131" s="8">
        <v>15.67</v>
      </c>
      <c r="L131" s="8">
        <f t="shared" si="9"/>
        <v>0</v>
      </c>
      <c r="M131" s="8">
        <f t="shared" si="6"/>
        <v>0</v>
      </c>
      <c r="N131" s="8">
        <f t="shared" si="7"/>
        <v>0</v>
      </c>
      <c r="O131" s="8">
        <f t="shared" si="8"/>
        <v>0</v>
      </c>
    </row>
    <row r="132" spans="1:15">
      <c r="A132" s="40" t="s">
        <v>137</v>
      </c>
      <c r="B132" s="22" t="s">
        <v>58</v>
      </c>
      <c r="C132" s="7" t="s">
        <v>24</v>
      </c>
      <c r="D132" s="6" t="s">
        <v>59</v>
      </c>
      <c r="E132" s="24" t="s">
        <v>195</v>
      </c>
      <c r="F132" s="7" t="s">
        <v>61</v>
      </c>
      <c r="G132" s="5">
        <v>50</v>
      </c>
      <c r="H132" s="5"/>
      <c r="I132" s="5">
        <f>14+5+5+4</f>
        <v>28</v>
      </c>
      <c r="J132" s="5">
        <f t="shared" si="5"/>
        <v>22</v>
      </c>
      <c r="K132" s="8">
        <v>80</v>
      </c>
      <c r="L132" s="8">
        <f t="shared" si="9"/>
        <v>4000</v>
      </c>
      <c r="M132" s="8">
        <f t="shared" si="6"/>
        <v>0</v>
      </c>
      <c r="N132" s="8">
        <f t="shared" si="7"/>
        <v>2240</v>
      </c>
      <c r="O132" s="8">
        <f t="shared" si="8"/>
        <v>1760</v>
      </c>
    </row>
    <row r="133" spans="1:15">
      <c r="A133" s="40" t="s">
        <v>137</v>
      </c>
      <c r="B133" s="22" t="s">
        <v>74</v>
      </c>
      <c r="C133" s="7" t="s">
        <v>24</v>
      </c>
      <c r="D133" s="6" t="s">
        <v>59</v>
      </c>
      <c r="E133" s="24" t="s">
        <v>196</v>
      </c>
      <c r="F133" s="7" t="s">
        <v>61</v>
      </c>
      <c r="G133" s="5">
        <v>16</v>
      </c>
      <c r="H133" s="5"/>
      <c r="I133" s="5"/>
      <c r="J133" s="5">
        <f t="shared" si="5"/>
        <v>16</v>
      </c>
      <c r="K133" s="8">
        <v>270</v>
      </c>
      <c r="L133" s="8">
        <f t="shared" si="9"/>
        <v>4320</v>
      </c>
      <c r="M133" s="8">
        <f t="shared" si="6"/>
        <v>0</v>
      </c>
      <c r="N133" s="8">
        <f t="shared" si="7"/>
        <v>0</v>
      </c>
      <c r="O133" s="8">
        <f t="shared" si="8"/>
        <v>4320</v>
      </c>
    </row>
    <row r="134" spans="1:15">
      <c r="A134" s="40" t="s">
        <v>137</v>
      </c>
      <c r="B134" s="22" t="s">
        <v>58</v>
      </c>
      <c r="C134" s="7" t="s">
        <v>24</v>
      </c>
      <c r="D134" s="6" t="s">
        <v>59</v>
      </c>
      <c r="E134" s="24" t="s">
        <v>197</v>
      </c>
      <c r="F134" s="7" t="s">
        <v>198</v>
      </c>
      <c r="G134" s="5">
        <v>149</v>
      </c>
      <c r="H134" s="5">
        <v>100</v>
      </c>
      <c r="I134" s="5">
        <f>30+10+24+6+10+8+10+18+8+8</f>
        <v>132</v>
      </c>
      <c r="J134" s="5">
        <f t="shared" si="5"/>
        <v>117</v>
      </c>
      <c r="K134" s="8">
        <v>80</v>
      </c>
      <c r="L134" s="8">
        <f t="shared" si="9"/>
        <v>11920</v>
      </c>
      <c r="M134" s="8">
        <f t="shared" si="6"/>
        <v>8000</v>
      </c>
      <c r="N134" s="8">
        <f t="shared" si="7"/>
        <v>10560</v>
      </c>
      <c r="O134" s="8">
        <f t="shared" si="8"/>
        <v>9360</v>
      </c>
    </row>
    <row r="135" spans="1:15">
      <c r="A135" s="40" t="s">
        <v>137</v>
      </c>
      <c r="B135" s="22" t="s">
        <v>23</v>
      </c>
      <c r="C135" s="7" t="s">
        <v>24</v>
      </c>
      <c r="D135" s="6" t="s">
        <v>25</v>
      </c>
      <c r="E135" s="24" t="s">
        <v>199</v>
      </c>
      <c r="F135" s="7" t="s">
        <v>22</v>
      </c>
      <c r="G135" s="5">
        <v>0</v>
      </c>
      <c r="H135" s="5"/>
      <c r="I135" s="5"/>
      <c r="J135" s="5">
        <f t="shared" si="5"/>
        <v>0</v>
      </c>
      <c r="K135" s="8">
        <v>298</v>
      </c>
      <c r="L135" s="8">
        <f t="shared" si="9"/>
        <v>0</v>
      </c>
      <c r="M135" s="8">
        <f t="shared" si="6"/>
        <v>0</v>
      </c>
      <c r="N135" s="8">
        <f t="shared" si="7"/>
        <v>0</v>
      </c>
      <c r="O135" s="8">
        <f t="shared" si="8"/>
        <v>0</v>
      </c>
    </row>
    <row r="136" spans="1:15">
      <c r="A136" s="40" t="s">
        <v>137</v>
      </c>
      <c r="B136" s="22" t="s">
        <v>35</v>
      </c>
      <c r="C136" s="7" t="s">
        <v>36</v>
      </c>
      <c r="D136" s="6" t="s">
        <v>37</v>
      </c>
      <c r="E136" s="24" t="s">
        <v>200</v>
      </c>
      <c r="F136" s="7" t="s">
        <v>22</v>
      </c>
      <c r="G136" s="5">
        <v>0</v>
      </c>
      <c r="H136" s="5"/>
      <c r="I136" s="5"/>
      <c r="J136" s="5">
        <f t="shared" si="5"/>
        <v>0</v>
      </c>
      <c r="K136" s="8">
        <v>150</v>
      </c>
      <c r="L136" s="8">
        <f t="shared" si="9"/>
        <v>0</v>
      </c>
      <c r="M136" s="8">
        <f t="shared" si="6"/>
        <v>0</v>
      </c>
      <c r="N136" s="8">
        <f t="shared" si="7"/>
        <v>0</v>
      </c>
      <c r="O136" s="8">
        <f t="shared" si="8"/>
        <v>0</v>
      </c>
    </row>
    <row r="137" spans="1:15">
      <c r="A137" s="40" t="s">
        <v>137</v>
      </c>
      <c r="B137" s="22" t="s">
        <v>58</v>
      </c>
      <c r="C137" s="7" t="s">
        <v>24</v>
      </c>
      <c r="D137" s="6" t="s">
        <v>59</v>
      </c>
      <c r="E137" s="24" t="s">
        <v>201</v>
      </c>
      <c r="F137" s="7" t="s">
        <v>202</v>
      </c>
      <c r="G137" s="5">
        <v>18</v>
      </c>
      <c r="H137" s="5"/>
      <c r="I137" s="5">
        <v>3</v>
      </c>
      <c r="J137" s="5">
        <f t="shared" si="5"/>
        <v>15</v>
      </c>
      <c r="K137" s="8">
        <v>810</v>
      </c>
      <c r="L137" s="8">
        <f t="shared" si="9"/>
        <v>14580</v>
      </c>
      <c r="M137" s="8">
        <f t="shared" si="6"/>
        <v>0</v>
      </c>
      <c r="N137" s="8">
        <f t="shared" si="7"/>
        <v>2430</v>
      </c>
      <c r="O137" s="8">
        <f t="shared" si="8"/>
        <v>12150</v>
      </c>
    </row>
    <row r="138" spans="1:15">
      <c r="A138" s="40" t="s">
        <v>137</v>
      </c>
      <c r="B138" s="22" t="s">
        <v>35</v>
      </c>
      <c r="C138" s="7" t="s">
        <v>36</v>
      </c>
      <c r="D138" s="6" t="s">
        <v>37</v>
      </c>
      <c r="E138" s="24" t="s">
        <v>203</v>
      </c>
      <c r="F138" s="7" t="s">
        <v>22</v>
      </c>
      <c r="G138" s="5">
        <v>0</v>
      </c>
      <c r="H138" s="5"/>
      <c r="I138" s="5"/>
      <c r="J138" s="5">
        <f t="shared" si="5"/>
        <v>0</v>
      </c>
      <c r="K138" s="8">
        <v>35</v>
      </c>
      <c r="L138" s="8">
        <f t="shared" si="9"/>
        <v>0</v>
      </c>
      <c r="M138" s="8">
        <f t="shared" si="6"/>
        <v>0</v>
      </c>
      <c r="N138" s="8">
        <f t="shared" si="7"/>
        <v>0</v>
      </c>
      <c r="O138" s="8">
        <f t="shared" si="8"/>
        <v>0</v>
      </c>
    </row>
    <row r="139" spans="1:15">
      <c r="A139" s="40" t="s">
        <v>137</v>
      </c>
      <c r="B139" s="35" t="s">
        <v>29</v>
      </c>
      <c r="C139" s="19" t="s">
        <v>24</v>
      </c>
      <c r="D139" s="6" t="s">
        <v>129</v>
      </c>
      <c r="E139" s="24" t="s">
        <v>204</v>
      </c>
      <c r="F139" s="7" t="s">
        <v>22</v>
      </c>
      <c r="G139" s="5">
        <v>10</v>
      </c>
      <c r="H139" s="5"/>
      <c r="I139" s="5"/>
      <c r="J139" s="5">
        <f t="shared" si="5"/>
        <v>10</v>
      </c>
      <c r="K139" s="8"/>
      <c r="L139" s="8">
        <f t="shared" si="9"/>
        <v>0</v>
      </c>
      <c r="M139" s="8">
        <f t="shared" si="6"/>
        <v>0</v>
      </c>
      <c r="N139" s="8">
        <f t="shared" si="7"/>
        <v>0</v>
      </c>
      <c r="O139" s="8">
        <f t="shared" si="8"/>
        <v>0</v>
      </c>
    </row>
    <row r="140" spans="1:15">
      <c r="A140" s="40" t="s">
        <v>137</v>
      </c>
      <c r="B140" s="35" t="s">
        <v>29</v>
      </c>
      <c r="C140" s="19" t="s">
        <v>24</v>
      </c>
      <c r="D140" s="6" t="s">
        <v>129</v>
      </c>
      <c r="E140" s="24" t="s">
        <v>205</v>
      </c>
      <c r="F140" s="22" t="s">
        <v>22</v>
      </c>
      <c r="G140" s="5">
        <v>0</v>
      </c>
      <c r="H140" s="5"/>
      <c r="I140" s="5"/>
      <c r="J140" s="5">
        <f t="shared" ref="J140:J205" si="10">+G140+H140-I140</f>
        <v>0</v>
      </c>
      <c r="K140" s="8">
        <v>105</v>
      </c>
      <c r="L140" s="8">
        <f t="shared" si="9"/>
        <v>0</v>
      </c>
      <c r="M140" s="8">
        <f t="shared" ref="M140:M205" si="11">+H140*K140</f>
        <v>0</v>
      </c>
      <c r="N140" s="8">
        <f t="shared" ref="N140:N205" si="12">+I140*K140</f>
        <v>0</v>
      </c>
      <c r="O140" s="8">
        <f t="shared" ref="O140:O205" si="13">+L140+M140-N140</f>
        <v>0</v>
      </c>
    </row>
    <row r="141" spans="1:15">
      <c r="A141" s="40" t="s">
        <v>137</v>
      </c>
      <c r="B141" s="35" t="s">
        <v>128</v>
      </c>
      <c r="C141" s="19" t="s">
        <v>24</v>
      </c>
      <c r="D141" s="6" t="s">
        <v>129</v>
      </c>
      <c r="E141" s="24" t="s">
        <v>206</v>
      </c>
      <c r="F141" s="22" t="s">
        <v>22</v>
      </c>
      <c r="G141" s="5">
        <v>0</v>
      </c>
      <c r="H141" s="5"/>
      <c r="I141" s="5"/>
      <c r="J141" s="5">
        <f t="shared" si="10"/>
        <v>0</v>
      </c>
      <c r="K141" s="8">
        <v>103</v>
      </c>
      <c r="L141" s="8">
        <f t="shared" ref="L141:L206" si="14">+G141*K141</f>
        <v>0</v>
      </c>
      <c r="M141" s="8">
        <f t="shared" si="11"/>
        <v>0</v>
      </c>
      <c r="N141" s="8">
        <f t="shared" si="12"/>
        <v>0</v>
      </c>
      <c r="O141" s="8">
        <f t="shared" si="13"/>
        <v>0</v>
      </c>
    </row>
    <row r="142" spans="1:15">
      <c r="A142" s="40" t="s">
        <v>137</v>
      </c>
      <c r="B142" s="35" t="s">
        <v>29</v>
      </c>
      <c r="C142" s="19" t="s">
        <v>24</v>
      </c>
      <c r="D142" s="6" t="s">
        <v>129</v>
      </c>
      <c r="E142" s="24" t="s">
        <v>207</v>
      </c>
      <c r="F142" s="7" t="s">
        <v>22</v>
      </c>
      <c r="G142" s="5">
        <v>0</v>
      </c>
      <c r="H142" s="5"/>
      <c r="I142" s="5"/>
      <c r="J142" s="5">
        <f t="shared" si="10"/>
        <v>0</v>
      </c>
      <c r="K142" s="8">
        <v>103</v>
      </c>
      <c r="L142" s="8">
        <f t="shared" si="14"/>
        <v>0</v>
      </c>
      <c r="M142" s="8">
        <f t="shared" si="11"/>
        <v>0</v>
      </c>
      <c r="N142" s="8">
        <f t="shared" si="12"/>
        <v>0</v>
      </c>
      <c r="O142" s="8">
        <f t="shared" si="13"/>
        <v>0</v>
      </c>
    </row>
    <row r="143" spans="1:15">
      <c r="A143" s="40" t="s">
        <v>137</v>
      </c>
      <c r="B143" s="35" t="s">
        <v>128</v>
      </c>
      <c r="C143" s="19" t="s">
        <v>24</v>
      </c>
      <c r="D143" s="6" t="s">
        <v>129</v>
      </c>
      <c r="E143" s="24" t="s">
        <v>208</v>
      </c>
      <c r="F143" s="7" t="s">
        <v>27</v>
      </c>
      <c r="G143" s="5">
        <v>0</v>
      </c>
      <c r="H143" s="5"/>
      <c r="I143" s="5"/>
      <c r="J143" s="5">
        <f t="shared" si="10"/>
        <v>0</v>
      </c>
      <c r="K143" s="8">
        <v>1672</v>
      </c>
      <c r="L143" s="8">
        <f t="shared" si="14"/>
        <v>0</v>
      </c>
      <c r="M143" s="8">
        <f t="shared" si="11"/>
        <v>0</v>
      </c>
      <c r="N143" s="8">
        <f t="shared" si="12"/>
        <v>0</v>
      </c>
      <c r="O143" s="8">
        <f t="shared" si="13"/>
        <v>0</v>
      </c>
    </row>
    <row r="144" spans="1:15">
      <c r="A144" s="40" t="s">
        <v>137</v>
      </c>
      <c r="B144" s="35" t="s">
        <v>29</v>
      </c>
      <c r="C144" s="19" t="s">
        <v>24</v>
      </c>
      <c r="D144" s="6" t="s">
        <v>129</v>
      </c>
      <c r="E144" s="24" t="s">
        <v>209</v>
      </c>
      <c r="F144" s="7" t="s">
        <v>27</v>
      </c>
      <c r="G144" s="5">
        <v>0</v>
      </c>
      <c r="H144" s="5"/>
      <c r="I144" s="5"/>
      <c r="J144" s="5">
        <f t="shared" si="10"/>
        <v>0</v>
      </c>
      <c r="K144" s="8">
        <v>1479</v>
      </c>
      <c r="L144" s="8">
        <f t="shared" si="14"/>
        <v>0</v>
      </c>
      <c r="M144" s="8">
        <f t="shared" si="11"/>
        <v>0</v>
      </c>
      <c r="N144" s="8">
        <f t="shared" si="12"/>
        <v>0</v>
      </c>
      <c r="O144" s="8">
        <f t="shared" si="13"/>
        <v>0</v>
      </c>
    </row>
    <row r="145" spans="1:15">
      <c r="A145" s="40" t="s">
        <v>137</v>
      </c>
      <c r="B145" s="22" t="s">
        <v>74</v>
      </c>
      <c r="C145" s="7" t="s">
        <v>24</v>
      </c>
      <c r="D145" s="6" t="s">
        <v>84</v>
      </c>
      <c r="E145" s="24" t="s">
        <v>210</v>
      </c>
      <c r="F145" s="7" t="s">
        <v>22</v>
      </c>
      <c r="G145" s="5">
        <v>0</v>
      </c>
      <c r="H145" s="5"/>
      <c r="I145" s="5"/>
      <c r="J145" s="16">
        <f t="shared" si="10"/>
        <v>0</v>
      </c>
      <c r="K145" s="8">
        <v>1720.34</v>
      </c>
      <c r="L145" s="8">
        <f t="shared" si="14"/>
        <v>0</v>
      </c>
      <c r="M145" s="8">
        <f t="shared" si="11"/>
        <v>0</v>
      </c>
      <c r="N145" s="8">
        <f t="shared" si="12"/>
        <v>0</v>
      </c>
      <c r="O145" s="8">
        <f t="shared" si="13"/>
        <v>0</v>
      </c>
    </row>
    <row r="146" spans="1:15">
      <c r="A146" s="40" t="s">
        <v>137</v>
      </c>
      <c r="B146" s="35" t="s">
        <v>128</v>
      </c>
      <c r="C146" s="19" t="s">
        <v>24</v>
      </c>
      <c r="D146" s="6" t="s">
        <v>129</v>
      </c>
      <c r="E146" s="24" t="s">
        <v>211</v>
      </c>
      <c r="F146" s="7" t="s">
        <v>22</v>
      </c>
      <c r="G146" s="5">
        <v>0</v>
      </c>
      <c r="H146" s="5"/>
      <c r="I146" s="5"/>
      <c r="J146" s="5">
        <f t="shared" si="10"/>
        <v>0</v>
      </c>
      <c r="K146" s="8">
        <v>5876</v>
      </c>
      <c r="L146" s="8">
        <f t="shared" si="14"/>
        <v>0</v>
      </c>
      <c r="M146" s="8">
        <f t="shared" si="11"/>
        <v>0</v>
      </c>
      <c r="N146" s="8">
        <f t="shared" si="12"/>
        <v>0</v>
      </c>
      <c r="O146" s="8">
        <f t="shared" si="13"/>
        <v>0</v>
      </c>
    </row>
    <row r="147" spans="1:15">
      <c r="A147" s="40" t="s">
        <v>137</v>
      </c>
      <c r="B147" s="35" t="s">
        <v>128</v>
      </c>
      <c r="C147" s="19" t="s">
        <v>24</v>
      </c>
      <c r="D147" s="6" t="s">
        <v>129</v>
      </c>
      <c r="E147" s="24" t="s">
        <v>212</v>
      </c>
      <c r="F147" s="7" t="s">
        <v>22</v>
      </c>
      <c r="G147" s="5">
        <v>0</v>
      </c>
      <c r="H147" s="5"/>
      <c r="I147" s="5"/>
      <c r="J147" s="5">
        <f t="shared" si="10"/>
        <v>0</v>
      </c>
      <c r="K147" s="8">
        <v>5395</v>
      </c>
      <c r="L147" s="8">
        <f t="shared" si="14"/>
        <v>0</v>
      </c>
      <c r="M147" s="8">
        <f t="shared" si="11"/>
        <v>0</v>
      </c>
      <c r="N147" s="8">
        <f t="shared" si="12"/>
        <v>0</v>
      </c>
      <c r="O147" s="8">
        <f t="shared" si="13"/>
        <v>0</v>
      </c>
    </row>
    <row r="148" spans="1:15">
      <c r="A148" s="40" t="s">
        <v>137</v>
      </c>
      <c r="B148" s="35" t="s">
        <v>29</v>
      </c>
      <c r="C148" s="19" t="s">
        <v>24</v>
      </c>
      <c r="D148" s="6" t="s">
        <v>129</v>
      </c>
      <c r="E148" s="24" t="s">
        <v>213</v>
      </c>
      <c r="F148" s="7" t="s">
        <v>22</v>
      </c>
      <c r="G148" s="5">
        <v>0</v>
      </c>
      <c r="H148" s="5"/>
      <c r="I148" s="5"/>
      <c r="J148" s="5">
        <f t="shared" si="10"/>
        <v>0</v>
      </c>
      <c r="K148" s="8">
        <v>103</v>
      </c>
      <c r="L148" s="8">
        <f t="shared" si="14"/>
        <v>0</v>
      </c>
      <c r="M148" s="8">
        <f t="shared" si="11"/>
        <v>0</v>
      </c>
      <c r="N148" s="8">
        <f t="shared" si="12"/>
        <v>0</v>
      </c>
      <c r="O148" s="8">
        <f t="shared" si="13"/>
        <v>0</v>
      </c>
    </row>
    <row r="149" spans="1:15">
      <c r="A149" s="40" t="s">
        <v>137</v>
      </c>
      <c r="B149" s="22" t="s">
        <v>69</v>
      </c>
      <c r="C149" s="7"/>
      <c r="D149" s="6" t="s">
        <v>70</v>
      </c>
      <c r="E149" s="24" t="s">
        <v>214</v>
      </c>
      <c r="F149" s="7" t="s">
        <v>27</v>
      </c>
      <c r="G149" s="29">
        <v>0</v>
      </c>
      <c r="H149" s="5"/>
      <c r="I149" s="5"/>
      <c r="J149" s="16">
        <f t="shared" si="10"/>
        <v>0</v>
      </c>
      <c r="K149" s="8">
        <v>55</v>
      </c>
      <c r="L149" s="8">
        <f t="shared" si="14"/>
        <v>0</v>
      </c>
      <c r="M149" s="8">
        <f t="shared" si="11"/>
        <v>0</v>
      </c>
      <c r="N149" s="8">
        <f t="shared" si="12"/>
        <v>0</v>
      </c>
      <c r="O149" s="8">
        <f t="shared" si="13"/>
        <v>0</v>
      </c>
    </row>
    <row r="150" spans="1:15">
      <c r="A150" s="40" t="s">
        <v>137</v>
      </c>
      <c r="B150" s="22" t="s">
        <v>58</v>
      </c>
      <c r="C150" s="7" t="s">
        <v>24</v>
      </c>
      <c r="D150" s="6" t="s">
        <v>59</v>
      </c>
      <c r="E150" s="24" t="s">
        <v>215</v>
      </c>
      <c r="F150" s="7" t="s">
        <v>27</v>
      </c>
      <c r="G150" s="5">
        <v>147</v>
      </c>
      <c r="H150" s="5"/>
      <c r="I150" s="5">
        <f>9+40</f>
        <v>49</v>
      </c>
      <c r="J150" s="5">
        <f t="shared" si="10"/>
        <v>98</v>
      </c>
      <c r="K150" s="8">
        <v>170</v>
      </c>
      <c r="L150" s="8">
        <f t="shared" si="14"/>
        <v>24990</v>
      </c>
      <c r="M150" s="8">
        <f t="shared" si="11"/>
        <v>0</v>
      </c>
      <c r="N150" s="8">
        <f t="shared" si="12"/>
        <v>8330</v>
      </c>
      <c r="O150" s="8">
        <f t="shared" si="13"/>
        <v>16660</v>
      </c>
    </row>
    <row r="151" spans="1:15">
      <c r="A151" s="40" t="s">
        <v>216</v>
      </c>
      <c r="B151" s="22" t="s">
        <v>58</v>
      </c>
      <c r="C151" s="7" t="s">
        <v>24</v>
      </c>
      <c r="D151" s="6" t="s">
        <v>217</v>
      </c>
      <c r="E151" s="24" t="s">
        <v>218</v>
      </c>
      <c r="F151" s="7" t="s">
        <v>22</v>
      </c>
      <c r="G151" s="5">
        <v>11</v>
      </c>
      <c r="H151" s="5"/>
      <c r="I151" s="5"/>
      <c r="J151" s="5">
        <f t="shared" si="10"/>
        <v>11</v>
      </c>
      <c r="K151" s="8">
        <v>240.25</v>
      </c>
      <c r="L151" s="8">
        <f t="shared" si="14"/>
        <v>2642.75</v>
      </c>
      <c r="M151" s="8">
        <f t="shared" si="11"/>
        <v>0</v>
      </c>
      <c r="N151" s="8">
        <f t="shared" si="12"/>
        <v>0</v>
      </c>
      <c r="O151" s="8">
        <f t="shared" si="13"/>
        <v>2642.75</v>
      </c>
    </row>
    <row r="152" spans="1:15">
      <c r="A152" s="40" t="s">
        <v>216</v>
      </c>
      <c r="B152" s="22" t="s">
        <v>69</v>
      </c>
      <c r="C152" s="7"/>
      <c r="D152" s="6" t="s">
        <v>70</v>
      </c>
      <c r="E152" s="24" t="s">
        <v>219</v>
      </c>
      <c r="F152" s="7" t="s">
        <v>27</v>
      </c>
      <c r="G152" s="5">
        <v>83</v>
      </c>
      <c r="H152" s="5"/>
      <c r="I152" s="5"/>
      <c r="J152" s="5">
        <f t="shared" si="10"/>
        <v>83</v>
      </c>
      <c r="K152" s="8">
        <v>189.61</v>
      </c>
      <c r="L152" s="8">
        <f t="shared" si="14"/>
        <v>15737.630000000001</v>
      </c>
      <c r="M152" s="8">
        <f t="shared" si="11"/>
        <v>0</v>
      </c>
      <c r="N152" s="8">
        <f t="shared" si="12"/>
        <v>0</v>
      </c>
      <c r="O152" s="8">
        <f t="shared" si="13"/>
        <v>15737.630000000001</v>
      </c>
    </row>
    <row r="153" spans="1:15">
      <c r="A153" s="40" t="s">
        <v>216</v>
      </c>
      <c r="B153" s="22" t="s">
        <v>58</v>
      </c>
      <c r="C153" s="7" t="s">
        <v>24</v>
      </c>
      <c r="D153" s="6" t="s">
        <v>59</v>
      </c>
      <c r="E153" s="24" t="s">
        <v>220</v>
      </c>
      <c r="F153" s="7" t="s">
        <v>27</v>
      </c>
      <c r="G153" s="5">
        <v>24</v>
      </c>
      <c r="H153" s="5">
        <v>20</v>
      </c>
      <c r="I153" s="5">
        <v>40</v>
      </c>
      <c r="J153" s="16">
        <f t="shared" si="10"/>
        <v>4</v>
      </c>
      <c r="K153" s="8">
        <v>850</v>
      </c>
      <c r="L153" s="8">
        <f t="shared" si="14"/>
        <v>20400</v>
      </c>
      <c r="M153" s="8">
        <f t="shared" si="11"/>
        <v>17000</v>
      </c>
      <c r="N153" s="8">
        <f t="shared" si="12"/>
        <v>34000</v>
      </c>
      <c r="O153" s="8">
        <f t="shared" si="13"/>
        <v>3400</v>
      </c>
    </row>
    <row r="154" spans="1:15">
      <c r="A154" s="40" t="s">
        <v>216</v>
      </c>
      <c r="B154" s="22" t="s">
        <v>58</v>
      </c>
      <c r="C154" s="7" t="s">
        <v>24</v>
      </c>
      <c r="D154" s="6" t="s">
        <v>59</v>
      </c>
      <c r="E154" s="24" t="s">
        <v>221</v>
      </c>
      <c r="F154" s="7" t="s">
        <v>27</v>
      </c>
      <c r="G154" s="5">
        <v>0</v>
      </c>
      <c r="H154" s="5">
        <v>20</v>
      </c>
      <c r="I154" s="5">
        <v>10</v>
      </c>
      <c r="J154" s="16">
        <f t="shared" si="10"/>
        <v>10</v>
      </c>
      <c r="K154" s="8">
        <v>2000</v>
      </c>
      <c r="L154" s="8">
        <f t="shared" si="14"/>
        <v>0</v>
      </c>
      <c r="M154" s="8">
        <f t="shared" si="11"/>
        <v>40000</v>
      </c>
      <c r="N154" s="8">
        <f t="shared" si="12"/>
        <v>20000</v>
      </c>
      <c r="O154" s="8">
        <f t="shared" si="13"/>
        <v>20000</v>
      </c>
    </row>
    <row r="155" spans="1:15">
      <c r="A155" s="40" t="s">
        <v>216</v>
      </c>
      <c r="B155" s="35" t="s">
        <v>128</v>
      </c>
      <c r="C155" s="19" t="s">
        <v>24</v>
      </c>
      <c r="D155" s="6" t="s">
        <v>129</v>
      </c>
      <c r="E155" s="24" t="s">
        <v>222</v>
      </c>
      <c r="F155" s="7" t="s">
        <v>22</v>
      </c>
      <c r="G155" s="5">
        <v>0</v>
      </c>
      <c r="H155" s="5"/>
      <c r="I155" s="5"/>
      <c r="J155" s="5">
        <f t="shared" si="10"/>
        <v>0</v>
      </c>
      <c r="K155" s="8">
        <v>2656</v>
      </c>
      <c r="L155" s="8">
        <f t="shared" si="14"/>
        <v>0</v>
      </c>
      <c r="M155" s="8">
        <f t="shared" si="11"/>
        <v>0</v>
      </c>
      <c r="N155" s="8">
        <f t="shared" si="12"/>
        <v>0</v>
      </c>
      <c r="O155" s="8">
        <f t="shared" si="13"/>
        <v>0</v>
      </c>
    </row>
    <row r="156" spans="1:15">
      <c r="A156" s="40" t="s">
        <v>216</v>
      </c>
      <c r="B156" s="35" t="s">
        <v>128</v>
      </c>
      <c r="C156" s="19" t="s">
        <v>24</v>
      </c>
      <c r="D156" s="6" t="s">
        <v>129</v>
      </c>
      <c r="E156" s="24" t="s">
        <v>223</v>
      </c>
      <c r="F156" s="7" t="s">
        <v>22</v>
      </c>
      <c r="G156" s="5">
        <v>0</v>
      </c>
      <c r="H156" s="5"/>
      <c r="I156" s="5"/>
      <c r="J156" s="5">
        <f t="shared" si="10"/>
        <v>0</v>
      </c>
      <c r="K156" s="8">
        <v>1690</v>
      </c>
      <c r="L156" s="8">
        <f t="shared" si="14"/>
        <v>0</v>
      </c>
      <c r="M156" s="8">
        <f t="shared" si="11"/>
        <v>0</v>
      </c>
      <c r="N156" s="8">
        <f t="shared" si="12"/>
        <v>0</v>
      </c>
      <c r="O156" s="8">
        <f t="shared" si="13"/>
        <v>0</v>
      </c>
    </row>
    <row r="157" spans="1:15">
      <c r="A157" s="40"/>
      <c r="B157" s="35"/>
      <c r="C157" s="19" t="s">
        <v>24</v>
      </c>
      <c r="D157" s="6" t="s">
        <v>574</v>
      </c>
      <c r="E157" s="24" t="s">
        <v>575</v>
      </c>
      <c r="F157" s="7" t="s">
        <v>22</v>
      </c>
      <c r="G157" s="5"/>
      <c r="H157" s="5">
        <v>4</v>
      </c>
      <c r="I157" s="5"/>
      <c r="J157" s="5">
        <f>+G157+H157-I157</f>
        <v>4</v>
      </c>
      <c r="K157" s="8">
        <v>305.08</v>
      </c>
      <c r="L157" s="8">
        <f>+G157*K157</f>
        <v>0</v>
      </c>
      <c r="M157" s="8">
        <f>+H157*K157</f>
        <v>1220.32</v>
      </c>
      <c r="N157" s="8">
        <f>+I157*K157</f>
        <v>0</v>
      </c>
      <c r="O157" s="8">
        <f>+L157+M157-N157</f>
        <v>1220.32</v>
      </c>
    </row>
    <row r="158" spans="1:15">
      <c r="A158" s="40" t="s">
        <v>216</v>
      </c>
      <c r="B158" s="22" t="s">
        <v>69</v>
      </c>
      <c r="C158" s="7"/>
      <c r="D158" s="6" t="s">
        <v>70</v>
      </c>
      <c r="E158" s="24" t="s">
        <v>224</v>
      </c>
      <c r="F158" s="7" t="s">
        <v>22</v>
      </c>
      <c r="G158" s="29">
        <v>24</v>
      </c>
      <c r="H158" s="5"/>
      <c r="I158" s="5">
        <v>2</v>
      </c>
      <c r="J158" s="5">
        <f t="shared" si="10"/>
        <v>22</v>
      </c>
      <c r="K158" s="8">
        <v>76.599999999999994</v>
      </c>
      <c r="L158" s="8">
        <f t="shared" si="14"/>
        <v>1838.3999999999999</v>
      </c>
      <c r="M158" s="8">
        <f t="shared" si="11"/>
        <v>0</v>
      </c>
      <c r="N158" s="8">
        <f t="shared" si="12"/>
        <v>153.19999999999999</v>
      </c>
      <c r="O158" s="8">
        <f t="shared" si="13"/>
        <v>1685.1999999999998</v>
      </c>
    </row>
    <row r="159" spans="1:15">
      <c r="A159" s="40" t="s">
        <v>216</v>
      </c>
      <c r="B159" s="22" t="s">
        <v>69</v>
      </c>
      <c r="C159" s="7"/>
      <c r="D159" s="6" t="s">
        <v>70</v>
      </c>
      <c r="E159" s="24" t="s">
        <v>225</v>
      </c>
      <c r="F159" s="7" t="s">
        <v>22</v>
      </c>
      <c r="G159" s="5">
        <v>23</v>
      </c>
      <c r="H159" s="5"/>
      <c r="I159" s="5">
        <v>9</v>
      </c>
      <c r="J159" s="5">
        <f t="shared" si="10"/>
        <v>14</v>
      </c>
      <c r="K159" s="8">
        <v>22.89</v>
      </c>
      <c r="L159" s="8">
        <f t="shared" si="14"/>
        <v>526.47</v>
      </c>
      <c r="M159" s="8">
        <f t="shared" si="11"/>
        <v>0</v>
      </c>
      <c r="N159" s="8">
        <f t="shared" si="12"/>
        <v>206.01</v>
      </c>
      <c r="O159" s="8">
        <f t="shared" si="13"/>
        <v>320.46000000000004</v>
      </c>
    </row>
    <row r="160" spans="1:15">
      <c r="A160" s="40" t="s">
        <v>216</v>
      </c>
      <c r="B160" s="22" t="s">
        <v>184</v>
      </c>
      <c r="C160" s="7" t="s">
        <v>24</v>
      </c>
      <c r="D160" s="6" t="s">
        <v>185</v>
      </c>
      <c r="E160" s="24" t="s">
        <v>226</v>
      </c>
      <c r="F160" s="7" t="s">
        <v>22</v>
      </c>
      <c r="G160" s="5">
        <v>0</v>
      </c>
      <c r="H160" s="5"/>
      <c r="I160" s="5"/>
      <c r="J160" s="16">
        <f t="shared" si="10"/>
        <v>0</v>
      </c>
      <c r="K160" s="8">
        <v>275</v>
      </c>
      <c r="L160" s="8">
        <f t="shared" si="14"/>
        <v>0</v>
      </c>
      <c r="M160" s="8">
        <f t="shared" si="11"/>
        <v>0</v>
      </c>
      <c r="N160" s="8">
        <f t="shared" si="12"/>
        <v>0</v>
      </c>
      <c r="O160" s="8">
        <f t="shared" si="13"/>
        <v>0</v>
      </c>
    </row>
    <row r="161" spans="1:15">
      <c r="A161" s="40" t="s">
        <v>216</v>
      </c>
      <c r="B161" s="22" t="s">
        <v>58</v>
      </c>
      <c r="C161" s="7" t="s">
        <v>24</v>
      </c>
      <c r="D161" s="6" t="s">
        <v>59</v>
      </c>
      <c r="E161" s="30" t="s">
        <v>227</v>
      </c>
      <c r="F161" s="7" t="s">
        <v>27</v>
      </c>
      <c r="G161" s="5">
        <v>50</v>
      </c>
      <c r="H161" s="5">
        <v>40</v>
      </c>
      <c r="I161" s="5">
        <v>65</v>
      </c>
      <c r="J161" s="5">
        <f t="shared" si="10"/>
        <v>25</v>
      </c>
      <c r="K161" s="8">
        <v>110</v>
      </c>
      <c r="L161" s="8">
        <f t="shared" si="14"/>
        <v>5500</v>
      </c>
      <c r="M161" s="8">
        <f t="shared" si="11"/>
        <v>4400</v>
      </c>
      <c r="N161" s="8">
        <f t="shared" si="12"/>
        <v>7150</v>
      </c>
      <c r="O161" s="8">
        <f t="shared" si="13"/>
        <v>2750</v>
      </c>
    </row>
    <row r="162" spans="1:15">
      <c r="A162" s="40"/>
      <c r="B162" s="22" t="s">
        <v>58</v>
      </c>
      <c r="C162" s="7" t="s">
        <v>24</v>
      </c>
      <c r="D162" s="21" t="s">
        <v>59</v>
      </c>
      <c r="E162" s="24" t="s">
        <v>228</v>
      </c>
      <c r="F162" s="22" t="s">
        <v>229</v>
      </c>
      <c r="G162" s="5">
        <v>139</v>
      </c>
      <c r="H162" s="5"/>
      <c r="I162" s="5">
        <v>13</v>
      </c>
      <c r="J162" s="5">
        <f t="shared" si="10"/>
        <v>126</v>
      </c>
      <c r="K162" s="8">
        <v>71.5</v>
      </c>
      <c r="L162" s="8">
        <f t="shared" si="14"/>
        <v>9938.5</v>
      </c>
      <c r="M162" s="8">
        <f t="shared" si="11"/>
        <v>0</v>
      </c>
      <c r="N162" s="8">
        <f t="shared" si="12"/>
        <v>929.5</v>
      </c>
      <c r="O162" s="8">
        <f t="shared" si="13"/>
        <v>9009</v>
      </c>
    </row>
    <row r="163" spans="1:15">
      <c r="A163" s="40"/>
      <c r="B163" s="22" t="s">
        <v>58</v>
      </c>
      <c r="C163" s="7" t="s">
        <v>24</v>
      </c>
      <c r="D163" s="21" t="s">
        <v>59</v>
      </c>
      <c r="E163" s="24" t="s">
        <v>230</v>
      </c>
      <c r="F163" s="22" t="s">
        <v>27</v>
      </c>
      <c r="G163" s="5">
        <v>6</v>
      </c>
      <c r="H163" s="5"/>
      <c r="I163" s="5"/>
      <c r="J163" s="5">
        <f t="shared" si="10"/>
        <v>6</v>
      </c>
      <c r="K163" s="8">
        <v>500</v>
      </c>
      <c r="L163" s="8">
        <f t="shared" si="14"/>
        <v>3000</v>
      </c>
      <c r="M163" s="8">
        <f t="shared" si="11"/>
        <v>0</v>
      </c>
      <c r="N163" s="8">
        <f t="shared" si="12"/>
        <v>0</v>
      </c>
      <c r="O163" s="8">
        <f t="shared" si="13"/>
        <v>3000</v>
      </c>
    </row>
    <row r="164" spans="1:15">
      <c r="A164" s="40"/>
      <c r="B164" s="22" t="s">
        <v>88</v>
      </c>
      <c r="C164" s="7" t="s">
        <v>24</v>
      </c>
      <c r="D164" s="21" t="s">
        <v>25</v>
      </c>
      <c r="E164" s="24" t="s">
        <v>231</v>
      </c>
      <c r="F164" s="22" t="s">
        <v>22</v>
      </c>
      <c r="G164" s="5">
        <v>0</v>
      </c>
      <c r="H164" s="5"/>
      <c r="I164" s="5"/>
      <c r="J164" s="5">
        <f t="shared" si="10"/>
        <v>0</v>
      </c>
      <c r="K164" s="8">
        <v>13000</v>
      </c>
      <c r="L164" s="8">
        <f t="shared" si="14"/>
        <v>0</v>
      </c>
      <c r="M164" s="8">
        <f t="shared" si="11"/>
        <v>0</v>
      </c>
      <c r="N164" s="8">
        <f t="shared" si="12"/>
        <v>0</v>
      </c>
      <c r="O164" s="8">
        <f t="shared" si="13"/>
        <v>0</v>
      </c>
    </row>
    <row r="165" spans="1:15">
      <c r="A165" s="40"/>
      <c r="B165" s="22" t="s">
        <v>74</v>
      </c>
      <c r="C165" s="7" t="s">
        <v>24</v>
      </c>
      <c r="D165" s="21" t="s">
        <v>84</v>
      </c>
      <c r="E165" s="24" t="s">
        <v>232</v>
      </c>
      <c r="F165" s="22" t="s">
        <v>233</v>
      </c>
      <c r="G165" s="5">
        <v>43</v>
      </c>
      <c r="H165" s="5"/>
      <c r="I165" s="5"/>
      <c r="J165" s="16">
        <f t="shared" si="10"/>
        <v>43</v>
      </c>
      <c r="K165" s="8">
        <v>240</v>
      </c>
      <c r="L165" s="8">
        <f t="shared" si="14"/>
        <v>10320</v>
      </c>
      <c r="M165" s="8">
        <f t="shared" si="11"/>
        <v>0</v>
      </c>
      <c r="N165" s="8">
        <f t="shared" si="12"/>
        <v>0</v>
      </c>
      <c r="O165" s="8">
        <f t="shared" si="13"/>
        <v>10320</v>
      </c>
    </row>
    <row r="166" spans="1:15">
      <c r="A166" s="40"/>
      <c r="B166" s="22" t="s">
        <v>74</v>
      </c>
      <c r="C166" s="7" t="s">
        <v>24</v>
      </c>
      <c r="D166" s="21" t="s">
        <v>84</v>
      </c>
      <c r="E166" s="24" t="s">
        <v>234</v>
      </c>
      <c r="F166" s="22" t="s">
        <v>233</v>
      </c>
      <c r="G166" s="5">
        <v>44</v>
      </c>
      <c r="H166" s="5"/>
      <c r="I166" s="5"/>
      <c r="J166" s="16">
        <f t="shared" si="10"/>
        <v>44</v>
      </c>
      <c r="K166" s="8">
        <v>292.5</v>
      </c>
      <c r="L166" s="8">
        <f t="shared" si="14"/>
        <v>12870</v>
      </c>
      <c r="M166" s="8">
        <f t="shared" si="11"/>
        <v>0</v>
      </c>
      <c r="N166" s="8">
        <f t="shared" si="12"/>
        <v>0</v>
      </c>
      <c r="O166" s="8">
        <f t="shared" si="13"/>
        <v>12870</v>
      </c>
    </row>
    <row r="167" spans="1:15">
      <c r="A167" s="40" t="s">
        <v>235</v>
      </c>
      <c r="B167" s="22" t="s">
        <v>74</v>
      </c>
      <c r="C167" s="7" t="s">
        <v>24</v>
      </c>
      <c r="D167" s="6" t="s">
        <v>84</v>
      </c>
      <c r="E167" s="24" t="s">
        <v>236</v>
      </c>
      <c r="F167" s="7" t="s">
        <v>233</v>
      </c>
      <c r="G167" s="5">
        <v>39</v>
      </c>
      <c r="H167" s="5"/>
      <c r="I167" s="5"/>
      <c r="J167" s="16">
        <f t="shared" si="10"/>
        <v>39</v>
      </c>
      <c r="K167" s="8">
        <v>295</v>
      </c>
      <c r="L167" s="8">
        <f t="shared" si="14"/>
        <v>11505</v>
      </c>
      <c r="M167" s="8">
        <f t="shared" si="11"/>
        <v>0</v>
      </c>
      <c r="N167" s="8">
        <f t="shared" si="12"/>
        <v>0</v>
      </c>
      <c r="O167" s="8">
        <f t="shared" si="13"/>
        <v>11505</v>
      </c>
    </row>
    <row r="168" spans="1:15">
      <c r="A168" s="40" t="s">
        <v>235</v>
      </c>
      <c r="B168" s="22" t="s">
        <v>74</v>
      </c>
      <c r="C168" s="7" t="s">
        <v>24</v>
      </c>
      <c r="D168" s="6" t="s">
        <v>84</v>
      </c>
      <c r="E168" s="24" t="s">
        <v>237</v>
      </c>
      <c r="F168" s="7" t="s">
        <v>233</v>
      </c>
      <c r="G168" s="5">
        <v>49</v>
      </c>
      <c r="H168" s="5"/>
      <c r="I168" s="5"/>
      <c r="J168" s="16">
        <f t="shared" si="10"/>
        <v>49</v>
      </c>
      <c r="K168" s="8">
        <v>301</v>
      </c>
      <c r="L168" s="8">
        <f t="shared" si="14"/>
        <v>14749</v>
      </c>
      <c r="M168" s="8">
        <f t="shared" si="11"/>
        <v>0</v>
      </c>
      <c r="N168" s="8">
        <f t="shared" si="12"/>
        <v>0</v>
      </c>
      <c r="O168" s="8">
        <f t="shared" si="13"/>
        <v>14749</v>
      </c>
    </row>
    <row r="169" spans="1:15">
      <c r="A169" s="40" t="s">
        <v>235</v>
      </c>
      <c r="B169" s="22" t="s">
        <v>74</v>
      </c>
      <c r="C169" s="7" t="s">
        <v>24</v>
      </c>
      <c r="D169" s="6" t="s">
        <v>84</v>
      </c>
      <c r="E169" s="24" t="s">
        <v>238</v>
      </c>
      <c r="F169" s="7" t="s">
        <v>233</v>
      </c>
      <c r="G169" s="5">
        <v>48</v>
      </c>
      <c r="H169" s="5"/>
      <c r="I169" s="5"/>
      <c r="J169" s="16">
        <f t="shared" si="10"/>
        <v>48</v>
      </c>
      <c r="K169" s="8">
        <v>426.4</v>
      </c>
      <c r="L169" s="8">
        <f t="shared" si="14"/>
        <v>20467.199999999997</v>
      </c>
      <c r="M169" s="8">
        <f t="shared" si="11"/>
        <v>0</v>
      </c>
      <c r="N169" s="8">
        <f t="shared" si="12"/>
        <v>0</v>
      </c>
      <c r="O169" s="8">
        <f t="shared" si="13"/>
        <v>20467.199999999997</v>
      </c>
    </row>
    <row r="170" spans="1:15">
      <c r="A170" s="40" t="s">
        <v>235</v>
      </c>
      <c r="B170" s="22" t="s">
        <v>74</v>
      </c>
      <c r="C170" s="7" t="s">
        <v>24</v>
      </c>
      <c r="D170" s="6" t="s">
        <v>84</v>
      </c>
      <c r="E170" s="24" t="s">
        <v>239</v>
      </c>
      <c r="F170" s="7" t="s">
        <v>233</v>
      </c>
      <c r="G170" s="5">
        <v>49</v>
      </c>
      <c r="H170" s="5"/>
      <c r="I170" s="5"/>
      <c r="J170" s="16">
        <f t="shared" si="10"/>
        <v>49</v>
      </c>
      <c r="K170" s="8">
        <v>435</v>
      </c>
      <c r="L170" s="8">
        <f t="shared" si="14"/>
        <v>21315</v>
      </c>
      <c r="M170" s="8">
        <f t="shared" si="11"/>
        <v>0</v>
      </c>
      <c r="N170" s="8">
        <f t="shared" si="12"/>
        <v>0</v>
      </c>
      <c r="O170" s="8">
        <f t="shared" si="13"/>
        <v>21315</v>
      </c>
    </row>
    <row r="171" spans="1:15">
      <c r="A171" s="40" t="s">
        <v>235</v>
      </c>
      <c r="B171" s="22" t="s">
        <v>74</v>
      </c>
      <c r="C171" s="7" t="s">
        <v>24</v>
      </c>
      <c r="D171" s="6" t="s">
        <v>84</v>
      </c>
      <c r="E171" s="24" t="s">
        <v>240</v>
      </c>
      <c r="F171" s="7" t="s">
        <v>233</v>
      </c>
      <c r="G171" s="5">
        <v>44</v>
      </c>
      <c r="H171" s="5"/>
      <c r="I171" s="5"/>
      <c r="J171" s="5">
        <f t="shared" si="10"/>
        <v>44</v>
      </c>
      <c r="K171" s="8">
        <v>520</v>
      </c>
      <c r="L171" s="8">
        <f t="shared" si="14"/>
        <v>22880</v>
      </c>
      <c r="M171" s="8">
        <f t="shared" si="11"/>
        <v>0</v>
      </c>
      <c r="N171" s="8">
        <f t="shared" si="12"/>
        <v>0</v>
      </c>
      <c r="O171" s="8">
        <f t="shared" si="13"/>
        <v>22880</v>
      </c>
    </row>
    <row r="172" spans="1:15">
      <c r="A172" s="40" t="s">
        <v>235</v>
      </c>
      <c r="B172" s="22" t="s">
        <v>74</v>
      </c>
      <c r="C172" s="7" t="s">
        <v>24</v>
      </c>
      <c r="D172" s="6" t="s">
        <v>84</v>
      </c>
      <c r="E172" s="24" t="s">
        <v>241</v>
      </c>
      <c r="F172" s="7" t="s">
        <v>233</v>
      </c>
      <c r="G172" s="5">
        <v>3</v>
      </c>
      <c r="H172" s="5"/>
      <c r="I172" s="5"/>
      <c r="J172" s="16">
        <f t="shared" si="10"/>
        <v>3</v>
      </c>
      <c r="K172" s="8">
        <v>240</v>
      </c>
      <c r="L172" s="8">
        <f t="shared" si="14"/>
        <v>720</v>
      </c>
      <c r="M172" s="8">
        <f t="shared" si="11"/>
        <v>0</v>
      </c>
      <c r="N172" s="8">
        <f t="shared" si="12"/>
        <v>0</v>
      </c>
      <c r="O172" s="8">
        <f t="shared" si="13"/>
        <v>720</v>
      </c>
    </row>
    <row r="173" spans="1:15">
      <c r="A173" s="40" t="s">
        <v>235</v>
      </c>
      <c r="B173" s="22" t="s">
        <v>74</v>
      </c>
      <c r="C173" s="7" t="s">
        <v>24</v>
      </c>
      <c r="D173" s="6" t="s">
        <v>84</v>
      </c>
      <c r="E173" s="24" t="s">
        <v>242</v>
      </c>
      <c r="F173" s="7" t="s">
        <v>233</v>
      </c>
      <c r="G173" s="5">
        <v>45</v>
      </c>
      <c r="H173" s="5"/>
      <c r="I173" s="5"/>
      <c r="J173" s="16">
        <f t="shared" si="10"/>
        <v>45</v>
      </c>
      <c r="K173" s="8">
        <v>245</v>
      </c>
      <c r="L173" s="8">
        <f t="shared" si="14"/>
        <v>11025</v>
      </c>
      <c r="M173" s="8">
        <f t="shared" si="11"/>
        <v>0</v>
      </c>
      <c r="N173" s="8">
        <f t="shared" si="12"/>
        <v>0</v>
      </c>
      <c r="O173" s="8">
        <f t="shared" si="13"/>
        <v>11025</v>
      </c>
    </row>
    <row r="174" spans="1:15">
      <c r="A174" s="40" t="s">
        <v>235</v>
      </c>
      <c r="B174" s="22" t="s">
        <v>35</v>
      </c>
      <c r="C174" s="7" t="s">
        <v>36</v>
      </c>
      <c r="D174" s="6" t="s">
        <v>37</v>
      </c>
      <c r="E174" s="24" t="s">
        <v>243</v>
      </c>
      <c r="F174" s="7" t="s">
        <v>244</v>
      </c>
      <c r="G174" s="5">
        <v>8</v>
      </c>
      <c r="H174" s="5"/>
      <c r="I174" s="5"/>
      <c r="J174" s="16">
        <f t="shared" si="10"/>
        <v>8</v>
      </c>
      <c r="K174" s="8">
        <v>345</v>
      </c>
      <c r="L174" s="8">
        <f t="shared" si="14"/>
        <v>2760</v>
      </c>
      <c r="M174" s="8">
        <f t="shared" si="11"/>
        <v>0</v>
      </c>
      <c r="N174" s="8">
        <f t="shared" si="12"/>
        <v>0</v>
      </c>
      <c r="O174" s="8">
        <f t="shared" si="13"/>
        <v>2760</v>
      </c>
    </row>
    <row r="175" spans="1:15">
      <c r="A175" s="40" t="s">
        <v>235</v>
      </c>
      <c r="B175" s="22" t="s">
        <v>104</v>
      </c>
      <c r="C175" s="7" t="s">
        <v>24</v>
      </c>
      <c r="D175" s="6" t="s">
        <v>105</v>
      </c>
      <c r="E175" s="24" t="s">
        <v>245</v>
      </c>
      <c r="F175" s="7" t="s">
        <v>78</v>
      </c>
      <c r="G175" s="5">
        <v>30</v>
      </c>
      <c r="H175" s="5"/>
      <c r="I175" s="5">
        <v>5</v>
      </c>
      <c r="J175" s="16">
        <f t="shared" si="10"/>
        <v>25</v>
      </c>
      <c r="K175" s="8">
        <v>49</v>
      </c>
      <c r="L175" s="8">
        <f t="shared" si="14"/>
        <v>1470</v>
      </c>
      <c r="M175" s="8">
        <f t="shared" si="11"/>
        <v>0</v>
      </c>
      <c r="N175" s="8">
        <f t="shared" si="12"/>
        <v>245</v>
      </c>
      <c r="O175" s="8">
        <f t="shared" si="13"/>
        <v>1225</v>
      </c>
    </row>
    <row r="176" spans="1:15">
      <c r="A176" s="40" t="s">
        <v>235</v>
      </c>
      <c r="B176" s="22" t="s">
        <v>104</v>
      </c>
      <c r="C176" s="7" t="s">
        <v>24</v>
      </c>
      <c r="D176" s="6" t="s">
        <v>105</v>
      </c>
      <c r="E176" s="24" t="s">
        <v>246</v>
      </c>
      <c r="F176" s="7" t="s">
        <v>27</v>
      </c>
      <c r="G176" s="5">
        <v>0</v>
      </c>
      <c r="H176" s="5"/>
      <c r="I176" s="5"/>
      <c r="J176" s="16">
        <f t="shared" si="10"/>
        <v>0</v>
      </c>
      <c r="K176" s="8">
        <v>115</v>
      </c>
      <c r="L176" s="8">
        <f t="shared" si="14"/>
        <v>0</v>
      </c>
      <c r="M176" s="8">
        <f t="shared" si="11"/>
        <v>0</v>
      </c>
      <c r="N176" s="8">
        <f t="shared" si="12"/>
        <v>0</v>
      </c>
      <c r="O176" s="8">
        <f t="shared" si="13"/>
        <v>0</v>
      </c>
    </row>
    <row r="177" spans="1:15">
      <c r="A177" s="40" t="s">
        <v>235</v>
      </c>
      <c r="B177" s="22" t="s">
        <v>104</v>
      </c>
      <c r="C177" s="7" t="s">
        <v>24</v>
      </c>
      <c r="D177" s="6" t="s">
        <v>105</v>
      </c>
      <c r="E177" s="24" t="s">
        <v>247</v>
      </c>
      <c r="F177" s="7" t="s">
        <v>103</v>
      </c>
      <c r="G177" s="5">
        <v>7</v>
      </c>
      <c r="H177" s="5"/>
      <c r="I177" s="5">
        <v>7</v>
      </c>
      <c r="J177" s="5">
        <f t="shared" si="10"/>
        <v>0</v>
      </c>
      <c r="K177" s="8">
        <v>100</v>
      </c>
      <c r="L177" s="8">
        <f t="shared" si="14"/>
        <v>700</v>
      </c>
      <c r="M177" s="8">
        <f t="shared" si="11"/>
        <v>0</v>
      </c>
      <c r="N177" s="8">
        <f t="shared" si="12"/>
        <v>700</v>
      </c>
      <c r="O177" s="8">
        <f t="shared" si="13"/>
        <v>0</v>
      </c>
    </row>
    <row r="178" spans="1:15">
      <c r="A178" s="40" t="s">
        <v>235</v>
      </c>
      <c r="B178" s="22" t="s">
        <v>104</v>
      </c>
      <c r="C178" s="7" t="s">
        <v>24</v>
      </c>
      <c r="D178" s="6" t="s">
        <v>105</v>
      </c>
      <c r="E178" s="24" t="s">
        <v>248</v>
      </c>
      <c r="F178" s="7" t="s">
        <v>249</v>
      </c>
      <c r="G178" s="5">
        <v>3</v>
      </c>
      <c r="H178" s="5"/>
      <c r="I178" s="5"/>
      <c r="J178" s="16">
        <f t="shared" si="10"/>
        <v>3</v>
      </c>
      <c r="K178" s="8">
        <v>95.9</v>
      </c>
      <c r="L178" s="8">
        <f t="shared" si="14"/>
        <v>287.70000000000005</v>
      </c>
      <c r="M178" s="8">
        <f t="shared" si="11"/>
        <v>0</v>
      </c>
      <c r="N178" s="8">
        <f t="shared" si="12"/>
        <v>0</v>
      </c>
      <c r="O178" s="8">
        <f t="shared" si="13"/>
        <v>287.70000000000005</v>
      </c>
    </row>
    <row r="179" spans="1:15">
      <c r="A179" s="40" t="s">
        <v>235</v>
      </c>
      <c r="B179" s="22" t="s">
        <v>58</v>
      </c>
      <c r="C179" s="7" t="s">
        <v>24</v>
      </c>
      <c r="D179" s="6" t="s">
        <v>59</v>
      </c>
      <c r="E179" s="24" t="s">
        <v>250</v>
      </c>
      <c r="F179" s="7" t="s">
        <v>22</v>
      </c>
      <c r="G179" s="5">
        <v>22</v>
      </c>
      <c r="H179" s="5"/>
      <c r="I179" s="5">
        <v>22</v>
      </c>
      <c r="J179" s="5">
        <f t="shared" si="10"/>
        <v>0</v>
      </c>
      <c r="K179" s="8">
        <v>300</v>
      </c>
      <c r="L179" s="8">
        <f t="shared" si="14"/>
        <v>6600</v>
      </c>
      <c r="M179" s="8">
        <f t="shared" si="11"/>
        <v>0</v>
      </c>
      <c r="N179" s="8">
        <f t="shared" si="12"/>
        <v>6600</v>
      </c>
      <c r="O179" s="8">
        <f t="shared" si="13"/>
        <v>0</v>
      </c>
    </row>
    <row r="180" spans="1:15">
      <c r="A180" s="40" t="s">
        <v>235</v>
      </c>
      <c r="B180" s="35" t="s">
        <v>18</v>
      </c>
      <c r="C180" s="19" t="s">
        <v>19</v>
      </c>
      <c r="D180" s="6" t="s">
        <v>20</v>
      </c>
      <c r="E180" s="24" t="s">
        <v>251</v>
      </c>
      <c r="F180" s="7" t="s">
        <v>22</v>
      </c>
      <c r="G180" s="5">
        <v>0</v>
      </c>
      <c r="H180" s="5"/>
      <c r="I180" s="5"/>
      <c r="J180" s="5">
        <f t="shared" si="10"/>
        <v>0</v>
      </c>
      <c r="K180" s="8">
        <v>300</v>
      </c>
      <c r="L180" s="8">
        <f t="shared" si="14"/>
        <v>0</v>
      </c>
      <c r="M180" s="8">
        <f t="shared" si="11"/>
        <v>0</v>
      </c>
      <c r="N180" s="8">
        <f t="shared" si="12"/>
        <v>0</v>
      </c>
      <c r="O180" s="8">
        <f t="shared" si="13"/>
        <v>0</v>
      </c>
    </row>
    <row r="181" spans="1:15">
      <c r="A181" s="40" t="s">
        <v>252</v>
      </c>
      <c r="B181" s="22" t="s">
        <v>58</v>
      </c>
      <c r="C181" s="7" t="s">
        <v>24</v>
      </c>
      <c r="D181" s="6" t="s">
        <v>59</v>
      </c>
      <c r="E181" s="24" t="s">
        <v>253</v>
      </c>
      <c r="F181" s="7" t="s">
        <v>27</v>
      </c>
      <c r="G181" s="5">
        <v>0</v>
      </c>
      <c r="H181" s="5"/>
      <c r="I181" s="5"/>
      <c r="J181" s="5">
        <f t="shared" si="10"/>
        <v>0</v>
      </c>
      <c r="K181" s="8">
        <v>165</v>
      </c>
      <c r="L181" s="8">
        <f t="shared" si="14"/>
        <v>0</v>
      </c>
      <c r="M181" s="8">
        <f t="shared" si="11"/>
        <v>0</v>
      </c>
      <c r="N181" s="8">
        <f t="shared" si="12"/>
        <v>0</v>
      </c>
      <c r="O181" s="8">
        <f t="shared" si="13"/>
        <v>0</v>
      </c>
    </row>
    <row r="182" spans="1:15">
      <c r="A182" s="40" t="s">
        <v>252</v>
      </c>
      <c r="B182" s="22" t="s">
        <v>58</v>
      </c>
      <c r="C182" s="7" t="s">
        <v>24</v>
      </c>
      <c r="D182" s="6" t="s">
        <v>59</v>
      </c>
      <c r="E182" s="24" t="s">
        <v>254</v>
      </c>
      <c r="F182" s="7" t="s">
        <v>27</v>
      </c>
      <c r="G182" s="5">
        <v>0</v>
      </c>
      <c r="H182" s="5"/>
      <c r="I182" s="5"/>
      <c r="J182" s="5">
        <f t="shared" si="10"/>
        <v>0</v>
      </c>
      <c r="K182" s="8">
        <v>215</v>
      </c>
      <c r="L182" s="8">
        <f t="shared" si="14"/>
        <v>0</v>
      </c>
      <c r="M182" s="8">
        <f t="shared" si="11"/>
        <v>0</v>
      </c>
      <c r="N182" s="8">
        <f t="shared" si="12"/>
        <v>0</v>
      </c>
      <c r="O182" s="8">
        <f t="shared" si="13"/>
        <v>0</v>
      </c>
    </row>
    <row r="183" spans="1:15">
      <c r="A183" s="40" t="s">
        <v>252</v>
      </c>
      <c r="B183" s="22" t="s">
        <v>58</v>
      </c>
      <c r="C183" s="7" t="s">
        <v>24</v>
      </c>
      <c r="D183" s="6" t="s">
        <v>59</v>
      </c>
      <c r="E183" s="24" t="s">
        <v>255</v>
      </c>
      <c r="F183" s="7" t="s">
        <v>22</v>
      </c>
      <c r="G183" s="5">
        <v>4</v>
      </c>
      <c r="H183" s="5"/>
      <c r="I183" s="5">
        <v>2</v>
      </c>
      <c r="J183" s="5">
        <f t="shared" si="10"/>
        <v>2</v>
      </c>
      <c r="K183" s="8">
        <v>1890.89</v>
      </c>
      <c r="L183" s="8">
        <f t="shared" si="14"/>
        <v>7563.56</v>
      </c>
      <c r="M183" s="8">
        <f t="shared" si="11"/>
        <v>0</v>
      </c>
      <c r="N183" s="8">
        <f t="shared" si="12"/>
        <v>3781.78</v>
      </c>
      <c r="O183" s="8">
        <f t="shared" si="13"/>
        <v>3781.78</v>
      </c>
    </row>
    <row r="184" spans="1:15">
      <c r="A184" s="40" t="s">
        <v>252</v>
      </c>
      <c r="B184" s="22" t="s">
        <v>49</v>
      </c>
      <c r="C184" s="7" t="s">
        <v>24</v>
      </c>
      <c r="D184" s="6" t="s">
        <v>50</v>
      </c>
      <c r="E184" s="24" t="s">
        <v>256</v>
      </c>
      <c r="F184" s="7" t="s">
        <v>52</v>
      </c>
      <c r="G184" s="5">
        <v>0</v>
      </c>
      <c r="H184" s="5"/>
      <c r="I184" s="5"/>
      <c r="J184" s="5">
        <f t="shared" si="10"/>
        <v>0</v>
      </c>
      <c r="K184" s="8">
        <v>150</v>
      </c>
      <c r="L184" s="8">
        <f t="shared" si="14"/>
        <v>0</v>
      </c>
      <c r="M184" s="8">
        <f t="shared" si="11"/>
        <v>0</v>
      </c>
      <c r="N184" s="8">
        <f t="shared" si="12"/>
        <v>0</v>
      </c>
      <c r="O184" s="8">
        <f t="shared" si="13"/>
        <v>0</v>
      </c>
    </row>
    <row r="185" spans="1:15">
      <c r="A185" s="40" t="s">
        <v>252</v>
      </c>
      <c r="B185" s="22" t="s">
        <v>74</v>
      </c>
      <c r="C185" s="7" t="s">
        <v>24</v>
      </c>
      <c r="D185" s="6" t="s">
        <v>84</v>
      </c>
      <c r="E185" s="24" t="s">
        <v>257</v>
      </c>
      <c r="F185" s="7" t="s">
        <v>87</v>
      </c>
      <c r="G185" s="5">
        <v>37</v>
      </c>
      <c r="H185" s="5"/>
      <c r="I185" s="5">
        <f>14+16+1+1+1+1+1+2</f>
        <v>37</v>
      </c>
      <c r="J185" s="16">
        <f t="shared" si="10"/>
        <v>0</v>
      </c>
      <c r="K185" s="8">
        <v>192</v>
      </c>
      <c r="L185" s="8">
        <f t="shared" si="14"/>
        <v>7104</v>
      </c>
      <c r="M185" s="8">
        <f t="shared" si="11"/>
        <v>0</v>
      </c>
      <c r="N185" s="8">
        <f t="shared" si="12"/>
        <v>7104</v>
      </c>
      <c r="O185" s="8">
        <f t="shared" si="13"/>
        <v>0</v>
      </c>
    </row>
    <row r="186" spans="1:15">
      <c r="A186" s="40" t="s">
        <v>252</v>
      </c>
      <c r="B186" s="22" t="s">
        <v>74</v>
      </c>
      <c r="C186" s="7" t="s">
        <v>24</v>
      </c>
      <c r="D186" s="6" t="s">
        <v>84</v>
      </c>
      <c r="E186" s="24" t="s">
        <v>258</v>
      </c>
      <c r="F186" s="7" t="s">
        <v>27</v>
      </c>
      <c r="G186" s="5">
        <v>31</v>
      </c>
      <c r="H186" s="5"/>
      <c r="I186" s="5">
        <v>21</v>
      </c>
      <c r="J186" s="16">
        <f t="shared" si="10"/>
        <v>10</v>
      </c>
      <c r="K186" s="8">
        <v>45.9</v>
      </c>
      <c r="L186" s="8">
        <f t="shared" si="14"/>
        <v>1422.8999999999999</v>
      </c>
      <c r="M186" s="8">
        <f t="shared" si="11"/>
        <v>0</v>
      </c>
      <c r="N186" s="8">
        <f t="shared" si="12"/>
        <v>963.9</v>
      </c>
      <c r="O186" s="8">
        <f t="shared" si="13"/>
        <v>458.99999999999989</v>
      </c>
    </row>
    <row r="187" spans="1:15">
      <c r="A187" s="40" t="s">
        <v>252</v>
      </c>
      <c r="B187" s="22" t="s">
        <v>74</v>
      </c>
      <c r="C187" s="7" t="s">
        <v>24</v>
      </c>
      <c r="D187" s="6" t="s">
        <v>84</v>
      </c>
      <c r="E187" s="24" t="s">
        <v>259</v>
      </c>
      <c r="F187" s="7" t="s">
        <v>87</v>
      </c>
      <c r="G187" s="5">
        <v>37</v>
      </c>
      <c r="H187" s="5"/>
      <c r="I187" s="5">
        <v>6</v>
      </c>
      <c r="J187" s="5">
        <f t="shared" si="10"/>
        <v>31</v>
      </c>
      <c r="K187" s="8">
        <v>45</v>
      </c>
      <c r="L187" s="8">
        <f t="shared" si="14"/>
        <v>1665</v>
      </c>
      <c r="M187" s="8">
        <f t="shared" si="11"/>
        <v>0</v>
      </c>
      <c r="N187" s="8">
        <f t="shared" si="12"/>
        <v>270</v>
      </c>
      <c r="O187" s="8">
        <f t="shared" si="13"/>
        <v>1395</v>
      </c>
    </row>
    <row r="188" spans="1:15">
      <c r="A188" s="40" t="s">
        <v>252</v>
      </c>
      <c r="B188" s="22" t="s">
        <v>69</v>
      </c>
      <c r="C188" s="7"/>
      <c r="D188" s="6" t="s">
        <v>70</v>
      </c>
      <c r="E188" s="24" t="s">
        <v>260</v>
      </c>
      <c r="F188" s="7" t="s">
        <v>261</v>
      </c>
      <c r="G188" s="5">
        <v>128</v>
      </c>
      <c r="H188" s="5"/>
      <c r="I188" s="5">
        <v>4</v>
      </c>
      <c r="J188" s="16">
        <f t="shared" si="10"/>
        <v>124</v>
      </c>
      <c r="K188" s="8">
        <v>38</v>
      </c>
      <c r="L188" s="8">
        <f t="shared" si="14"/>
        <v>4864</v>
      </c>
      <c r="M188" s="8">
        <f t="shared" si="11"/>
        <v>0</v>
      </c>
      <c r="N188" s="8">
        <f t="shared" si="12"/>
        <v>152</v>
      </c>
      <c r="O188" s="8">
        <f t="shared" si="13"/>
        <v>4712</v>
      </c>
    </row>
    <row r="189" spans="1:15">
      <c r="A189" s="40" t="s">
        <v>252</v>
      </c>
      <c r="B189" s="36" t="s">
        <v>29</v>
      </c>
      <c r="C189" s="18" t="s">
        <v>24</v>
      </c>
      <c r="D189" s="6" t="s">
        <v>30</v>
      </c>
      <c r="E189" s="24" t="s">
        <v>262</v>
      </c>
      <c r="F189" s="7" t="s">
        <v>22</v>
      </c>
      <c r="G189" s="5">
        <v>0</v>
      </c>
      <c r="H189" s="5"/>
      <c r="I189" s="5"/>
      <c r="J189" s="5">
        <f t="shared" si="10"/>
        <v>0</v>
      </c>
      <c r="K189" s="8">
        <v>800</v>
      </c>
      <c r="L189" s="8">
        <f t="shared" si="14"/>
        <v>0</v>
      </c>
      <c r="M189" s="8">
        <f t="shared" si="11"/>
        <v>0</v>
      </c>
      <c r="N189" s="8">
        <f t="shared" si="12"/>
        <v>0</v>
      </c>
      <c r="O189" s="8">
        <f t="shared" si="13"/>
        <v>0</v>
      </c>
    </row>
    <row r="190" spans="1:15">
      <c r="A190" s="40" t="s">
        <v>252</v>
      </c>
      <c r="B190" s="22" t="s">
        <v>23</v>
      </c>
      <c r="C190" s="7" t="s">
        <v>24</v>
      </c>
      <c r="D190" s="6" t="s">
        <v>25</v>
      </c>
      <c r="E190" s="24" t="s">
        <v>263</v>
      </c>
      <c r="F190" s="7" t="s">
        <v>27</v>
      </c>
      <c r="G190" s="5">
        <v>12</v>
      </c>
      <c r="H190" s="5"/>
      <c r="I190" s="5"/>
      <c r="J190" s="5">
        <f t="shared" si="10"/>
        <v>12</v>
      </c>
      <c r="K190" s="8">
        <v>68.75</v>
      </c>
      <c r="L190" s="8">
        <f t="shared" si="14"/>
        <v>825</v>
      </c>
      <c r="M190" s="8">
        <f t="shared" si="11"/>
        <v>0</v>
      </c>
      <c r="N190" s="8">
        <f t="shared" si="12"/>
        <v>0</v>
      </c>
      <c r="O190" s="8">
        <f t="shared" si="13"/>
        <v>825</v>
      </c>
    </row>
    <row r="191" spans="1:15">
      <c r="A191" s="40" t="s">
        <v>252</v>
      </c>
      <c r="B191" s="22" t="s">
        <v>35</v>
      </c>
      <c r="C191" s="7" t="s">
        <v>36</v>
      </c>
      <c r="D191" s="6" t="s">
        <v>37</v>
      </c>
      <c r="E191" s="24" t="s">
        <v>264</v>
      </c>
      <c r="F191" s="7" t="s">
        <v>22</v>
      </c>
      <c r="G191" s="5">
        <v>0</v>
      </c>
      <c r="H191" s="5"/>
      <c r="I191" s="5"/>
      <c r="J191" s="5">
        <f t="shared" si="10"/>
        <v>0</v>
      </c>
      <c r="K191" s="8">
        <v>915</v>
      </c>
      <c r="L191" s="8">
        <f t="shared" si="14"/>
        <v>0</v>
      </c>
      <c r="M191" s="8">
        <f t="shared" si="11"/>
        <v>0</v>
      </c>
      <c r="N191" s="8">
        <f t="shared" si="12"/>
        <v>0</v>
      </c>
      <c r="O191" s="8">
        <f t="shared" si="13"/>
        <v>0</v>
      </c>
    </row>
    <row r="192" spans="1:15">
      <c r="A192" s="40" t="s">
        <v>252</v>
      </c>
      <c r="B192" s="22" t="s">
        <v>265</v>
      </c>
      <c r="C192" s="7">
        <v>1</v>
      </c>
      <c r="D192" s="6" t="s">
        <v>266</v>
      </c>
      <c r="E192" s="24" t="s">
        <v>267</v>
      </c>
      <c r="F192" s="7" t="s">
        <v>268</v>
      </c>
      <c r="G192" s="5">
        <v>22</v>
      </c>
      <c r="H192" s="5"/>
      <c r="I192" s="5">
        <v>15</v>
      </c>
      <c r="J192" s="5">
        <f t="shared" si="10"/>
        <v>7</v>
      </c>
      <c r="K192" s="8">
        <v>233.8</v>
      </c>
      <c r="L192" s="8">
        <f t="shared" si="14"/>
        <v>5143.6000000000004</v>
      </c>
      <c r="M192" s="8">
        <f t="shared" si="11"/>
        <v>0</v>
      </c>
      <c r="N192" s="8">
        <f t="shared" si="12"/>
        <v>3507</v>
      </c>
      <c r="O192" s="8">
        <f t="shared" si="13"/>
        <v>1636.6000000000004</v>
      </c>
    </row>
    <row r="193" spans="1:15">
      <c r="A193" s="40" t="s">
        <v>252</v>
      </c>
      <c r="B193" s="22" t="s">
        <v>265</v>
      </c>
      <c r="C193" s="7">
        <v>1</v>
      </c>
      <c r="D193" s="6" t="s">
        <v>266</v>
      </c>
      <c r="E193" s="10" t="s">
        <v>576</v>
      </c>
      <c r="F193" s="7" t="s">
        <v>22</v>
      </c>
      <c r="G193" s="5"/>
      <c r="H193" s="5">
        <v>3000</v>
      </c>
      <c r="I193" s="5">
        <v>3000</v>
      </c>
      <c r="J193" s="5">
        <f>+G193+H193-I193</f>
        <v>0</v>
      </c>
      <c r="K193" s="8">
        <v>42</v>
      </c>
      <c r="L193" s="8">
        <f>+G193*K193</f>
        <v>0</v>
      </c>
      <c r="M193" s="8">
        <f>+H193*K193</f>
        <v>126000</v>
      </c>
      <c r="N193" s="8">
        <f>+I193*K193</f>
        <v>126000</v>
      </c>
      <c r="O193" s="8">
        <f>+L193+M193-N193</f>
        <v>0</v>
      </c>
    </row>
    <row r="194" spans="1:15">
      <c r="A194" s="40" t="s">
        <v>252</v>
      </c>
      <c r="B194" s="22" t="s">
        <v>265</v>
      </c>
      <c r="C194" s="7">
        <v>1</v>
      </c>
      <c r="D194" s="6" t="s">
        <v>266</v>
      </c>
      <c r="E194" s="24" t="s">
        <v>269</v>
      </c>
      <c r="F194" s="7" t="s">
        <v>101</v>
      </c>
      <c r="G194" s="5">
        <v>0</v>
      </c>
      <c r="H194" s="5"/>
      <c r="I194" s="5"/>
      <c r="J194" s="5">
        <f t="shared" si="10"/>
        <v>0</v>
      </c>
      <c r="K194" s="8">
        <v>274.39999999999998</v>
      </c>
      <c r="L194" s="8">
        <f t="shared" si="14"/>
        <v>0</v>
      </c>
      <c r="M194" s="8">
        <f t="shared" si="11"/>
        <v>0</v>
      </c>
      <c r="N194" s="8">
        <f t="shared" si="12"/>
        <v>0</v>
      </c>
      <c r="O194" s="8">
        <f t="shared" si="13"/>
        <v>0</v>
      </c>
    </row>
    <row r="195" spans="1:15">
      <c r="A195" s="40" t="s">
        <v>252</v>
      </c>
      <c r="B195" s="22" t="s">
        <v>265</v>
      </c>
      <c r="C195" s="7">
        <v>1</v>
      </c>
      <c r="D195" s="6" t="s">
        <v>266</v>
      </c>
      <c r="E195" s="24" t="s">
        <v>270</v>
      </c>
      <c r="F195" s="7" t="s">
        <v>165</v>
      </c>
      <c r="G195" s="5">
        <v>0</v>
      </c>
      <c r="H195" s="5"/>
      <c r="I195" s="5"/>
      <c r="J195" s="16">
        <f t="shared" si="10"/>
        <v>0</v>
      </c>
      <c r="K195" s="8">
        <v>232</v>
      </c>
      <c r="L195" s="8">
        <f t="shared" si="14"/>
        <v>0</v>
      </c>
      <c r="M195" s="8">
        <f t="shared" si="11"/>
        <v>0</v>
      </c>
      <c r="N195" s="8">
        <f t="shared" si="12"/>
        <v>0</v>
      </c>
      <c r="O195" s="8">
        <f t="shared" si="13"/>
        <v>0</v>
      </c>
    </row>
    <row r="196" spans="1:15">
      <c r="A196" s="40" t="s">
        <v>252</v>
      </c>
      <c r="B196" s="35" t="s">
        <v>18</v>
      </c>
      <c r="C196" s="19" t="s">
        <v>19</v>
      </c>
      <c r="D196" s="6" t="s">
        <v>20</v>
      </c>
      <c r="E196" s="24" t="s">
        <v>271</v>
      </c>
      <c r="F196" s="7" t="s">
        <v>22</v>
      </c>
      <c r="G196" s="5">
        <v>0</v>
      </c>
      <c r="H196" s="5"/>
      <c r="I196" s="5"/>
      <c r="J196" s="5">
        <f t="shared" si="10"/>
        <v>0</v>
      </c>
      <c r="K196" s="8">
        <v>340</v>
      </c>
      <c r="L196" s="8">
        <f t="shared" si="14"/>
        <v>0</v>
      </c>
      <c r="M196" s="8">
        <f t="shared" si="11"/>
        <v>0</v>
      </c>
      <c r="N196" s="8">
        <f t="shared" si="12"/>
        <v>0</v>
      </c>
      <c r="O196" s="8">
        <f t="shared" si="13"/>
        <v>0</v>
      </c>
    </row>
    <row r="197" spans="1:15">
      <c r="A197" s="40" t="s">
        <v>252</v>
      </c>
      <c r="B197" s="35" t="s">
        <v>18</v>
      </c>
      <c r="C197" s="19" t="s">
        <v>19</v>
      </c>
      <c r="D197" s="6" t="s">
        <v>20</v>
      </c>
      <c r="E197" s="24" t="s">
        <v>271</v>
      </c>
      <c r="F197" s="7" t="s">
        <v>22</v>
      </c>
      <c r="G197" s="5">
        <v>0</v>
      </c>
      <c r="H197" s="5"/>
      <c r="I197" s="5"/>
      <c r="J197" s="5">
        <f t="shared" si="10"/>
        <v>0</v>
      </c>
      <c r="K197" s="8">
        <v>340</v>
      </c>
      <c r="L197" s="8">
        <f t="shared" si="14"/>
        <v>0</v>
      </c>
      <c r="M197" s="8">
        <f t="shared" si="11"/>
        <v>0</v>
      </c>
      <c r="N197" s="8">
        <f t="shared" si="12"/>
        <v>0</v>
      </c>
      <c r="O197" s="8">
        <f t="shared" si="13"/>
        <v>0</v>
      </c>
    </row>
    <row r="198" spans="1:15">
      <c r="A198" s="40" t="s">
        <v>252</v>
      </c>
      <c r="B198" s="35" t="s">
        <v>128</v>
      </c>
      <c r="C198" s="19" t="s">
        <v>24</v>
      </c>
      <c r="D198" s="6" t="s">
        <v>129</v>
      </c>
      <c r="E198" s="24" t="s">
        <v>272</v>
      </c>
      <c r="F198" s="7" t="s">
        <v>165</v>
      </c>
      <c r="G198" s="5">
        <v>5</v>
      </c>
      <c r="H198" s="5"/>
      <c r="I198" s="5"/>
      <c r="J198" s="5">
        <f t="shared" si="10"/>
        <v>5</v>
      </c>
      <c r="K198" s="8">
        <v>12500</v>
      </c>
      <c r="L198" s="8">
        <f t="shared" si="14"/>
        <v>62500</v>
      </c>
      <c r="M198" s="8">
        <f t="shared" si="11"/>
        <v>0</v>
      </c>
      <c r="N198" s="8">
        <f t="shared" si="12"/>
        <v>0</v>
      </c>
      <c r="O198" s="8">
        <f t="shared" si="13"/>
        <v>62500</v>
      </c>
    </row>
    <row r="199" spans="1:15">
      <c r="A199" s="40" t="s">
        <v>252</v>
      </c>
      <c r="B199" s="22" t="s">
        <v>150</v>
      </c>
      <c r="C199" s="7"/>
      <c r="D199" s="6" t="s">
        <v>151</v>
      </c>
      <c r="E199" s="30" t="s">
        <v>273</v>
      </c>
      <c r="F199" s="7" t="s">
        <v>52</v>
      </c>
      <c r="G199" s="5">
        <v>100</v>
      </c>
      <c r="H199" s="5"/>
      <c r="I199" s="5">
        <f>90+2</f>
        <v>92</v>
      </c>
      <c r="J199" s="5">
        <f t="shared" si="10"/>
        <v>8</v>
      </c>
      <c r="K199" s="8">
        <v>120</v>
      </c>
      <c r="L199" s="8">
        <f t="shared" si="14"/>
        <v>12000</v>
      </c>
      <c r="M199" s="8">
        <f t="shared" si="11"/>
        <v>0</v>
      </c>
      <c r="N199" s="8">
        <f t="shared" si="12"/>
        <v>11040</v>
      </c>
      <c r="O199" s="8">
        <f t="shared" si="13"/>
        <v>960</v>
      </c>
    </row>
    <row r="200" spans="1:15">
      <c r="A200" s="40" t="s">
        <v>252</v>
      </c>
      <c r="B200" s="22" t="s">
        <v>150</v>
      </c>
      <c r="C200" s="7"/>
      <c r="D200" s="6" t="s">
        <v>151</v>
      </c>
      <c r="E200" s="24" t="s">
        <v>274</v>
      </c>
      <c r="F200" s="7" t="s">
        <v>52</v>
      </c>
      <c r="G200" s="5">
        <v>44</v>
      </c>
      <c r="H200" s="5"/>
      <c r="I200" s="5">
        <f>9+10+10+10+1+4</f>
        <v>44</v>
      </c>
      <c r="J200" s="5">
        <f t="shared" si="10"/>
        <v>0</v>
      </c>
      <c r="K200" s="8">
        <v>420</v>
      </c>
      <c r="L200" s="8">
        <f t="shared" si="14"/>
        <v>18480</v>
      </c>
      <c r="M200" s="8">
        <f t="shared" si="11"/>
        <v>0</v>
      </c>
      <c r="N200" s="8">
        <f t="shared" si="12"/>
        <v>18480</v>
      </c>
      <c r="O200" s="8">
        <f t="shared" si="13"/>
        <v>0</v>
      </c>
    </row>
    <row r="201" spans="1:15">
      <c r="A201" s="40" t="s">
        <v>252</v>
      </c>
      <c r="B201" s="22" t="s">
        <v>150</v>
      </c>
      <c r="C201" s="7"/>
      <c r="D201" s="6" t="s">
        <v>151</v>
      </c>
      <c r="E201" s="24" t="s">
        <v>275</v>
      </c>
      <c r="F201" s="7" t="s">
        <v>52</v>
      </c>
      <c r="G201" s="5">
        <v>30</v>
      </c>
      <c r="H201" s="5"/>
      <c r="I201" s="5">
        <f>10+5+5+5</f>
        <v>25</v>
      </c>
      <c r="J201" s="5">
        <f t="shared" si="10"/>
        <v>5</v>
      </c>
      <c r="K201" s="8">
        <v>390</v>
      </c>
      <c r="L201" s="8">
        <f t="shared" si="14"/>
        <v>11700</v>
      </c>
      <c r="M201" s="8">
        <f t="shared" si="11"/>
        <v>0</v>
      </c>
      <c r="N201" s="8">
        <f t="shared" si="12"/>
        <v>9750</v>
      </c>
      <c r="O201" s="8">
        <f t="shared" si="13"/>
        <v>1950</v>
      </c>
    </row>
    <row r="202" spans="1:15">
      <c r="A202" s="40" t="s">
        <v>252</v>
      </c>
      <c r="B202" s="35" t="s">
        <v>18</v>
      </c>
      <c r="C202" s="19" t="s">
        <v>19</v>
      </c>
      <c r="D202" s="6" t="s">
        <v>20</v>
      </c>
      <c r="E202" s="24" t="s">
        <v>276</v>
      </c>
      <c r="F202" s="7" t="s">
        <v>22</v>
      </c>
      <c r="G202" s="5">
        <v>0</v>
      </c>
      <c r="H202" s="5"/>
      <c r="I202" s="5"/>
      <c r="J202" s="5">
        <f t="shared" si="10"/>
        <v>0</v>
      </c>
      <c r="K202" s="8">
        <v>1350</v>
      </c>
      <c r="L202" s="8">
        <f t="shared" si="14"/>
        <v>0</v>
      </c>
      <c r="M202" s="8">
        <f t="shared" si="11"/>
        <v>0</v>
      </c>
      <c r="N202" s="8">
        <f t="shared" si="12"/>
        <v>0</v>
      </c>
      <c r="O202" s="8">
        <f t="shared" si="13"/>
        <v>0</v>
      </c>
    </row>
    <row r="203" spans="1:15">
      <c r="A203" s="40" t="s">
        <v>252</v>
      </c>
      <c r="B203" s="22" t="s">
        <v>58</v>
      </c>
      <c r="C203" s="7" t="s">
        <v>24</v>
      </c>
      <c r="D203" s="6" t="s">
        <v>59</v>
      </c>
      <c r="E203" s="24" t="s">
        <v>277</v>
      </c>
      <c r="F203" s="7" t="s">
        <v>27</v>
      </c>
      <c r="G203" s="5">
        <v>78</v>
      </c>
      <c r="H203" s="5"/>
      <c r="I203" s="5">
        <f>16+4+2</f>
        <v>22</v>
      </c>
      <c r="J203" s="5">
        <f t="shared" si="10"/>
        <v>56</v>
      </c>
      <c r="K203" s="8">
        <v>170</v>
      </c>
      <c r="L203" s="8">
        <f t="shared" si="14"/>
        <v>13260</v>
      </c>
      <c r="M203" s="8">
        <f t="shared" si="11"/>
        <v>0</v>
      </c>
      <c r="N203" s="8">
        <f t="shared" si="12"/>
        <v>3740</v>
      </c>
      <c r="O203" s="8">
        <f t="shared" si="13"/>
        <v>9520</v>
      </c>
    </row>
    <row r="204" spans="1:15">
      <c r="A204" s="40" t="s">
        <v>252</v>
      </c>
      <c r="B204" s="22" t="s">
        <v>35</v>
      </c>
      <c r="C204" s="7" t="s">
        <v>36</v>
      </c>
      <c r="D204" s="6" t="s">
        <v>37</v>
      </c>
      <c r="E204" s="24" t="s">
        <v>278</v>
      </c>
      <c r="F204" s="7" t="s">
        <v>22</v>
      </c>
      <c r="G204" s="5">
        <v>0</v>
      </c>
      <c r="H204" s="5"/>
      <c r="I204" s="5"/>
      <c r="J204" s="5">
        <f t="shared" si="10"/>
        <v>0</v>
      </c>
      <c r="K204" s="8">
        <v>1288</v>
      </c>
      <c r="L204" s="8">
        <f t="shared" si="14"/>
        <v>0</v>
      </c>
      <c r="M204" s="8">
        <f t="shared" si="11"/>
        <v>0</v>
      </c>
      <c r="N204" s="8">
        <f t="shared" si="12"/>
        <v>0</v>
      </c>
      <c r="O204" s="8">
        <f t="shared" si="13"/>
        <v>0</v>
      </c>
    </row>
    <row r="205" spans="1:15">
      <c r="A205" s="40" t="s">
        <v>252</v>
      </c>
      <c r="B205" s="22" t="s">
        <v>69</v>
      </c>
      <c r="C205" s="7"/>
      <c r="D205" s="6" t="s">
        <v>70</v>
      </c>
      <c r="E205" s="24" t="s">
        <v>279</v>
      </c>
      <c r="F205" s="7" t="s">
        <v>87</v>
      </c>
      <c r="G205" s="5">
        <v>64</v>
      </c>
      <c r="H205" s="5">
        <v>20</v>
      </c>
      <c r="I205" s="5"/>
      <c r="J205" s="16">
        <f t="shared" si="10"/>
        <v>84</v>
      </c>
      <c r="K205" s="8">
        <v>39</v>
      </c>
      <c r="L205" s="8">
        <f t="shared" si="14"/>
        <v>2496</v>
      </c>
      <c r="M205" s="8">
        <f t="shared" si="11"/>
        <v>780</v>
      </c>
      <c r="N205" s="8">
        <f t="shared" si="12"/>
        <v>0</v>
      </c>
      <c r="O205" s="8">
        <f t="shared" si="13"/>
        <v>3276</v>
      </c>
    </row>
    <row r="206" spans="1:15">
      <c r="A206" s="40" t="s">
        <v>252</v>
      </c>
      <c r="B206" s="22" t="s">
        <v>29</v>
      </c>
      <c r="C206" s="7" t="s">
        <v>24</v>
      </c>
      <c r="D206" s="6" t="s">
        <v>129</v>
      </c>
      <c r="E206" s="7" t="s">
        <v>280</v>
      </c>
      <c r="F206" s="7" t="s">
        <v>27</v>
      </c>
      <c r="G206" s="5">
        <v>0</v>
      </c>
      <c r="H206" s="5">
        <v>2</v>
      </c>
      <c r="I206" s="5"/>
      <c r="J206" s="5">
        <f t="shared" ref="J206:J270" si="15">+G206+H206-I206</f>
        <v>2</v>
      </c>
      <c r="K206" s="20">
        <v>512</v>
      </c>
      <c r="L206" s="8">
        <f t="shared" si="14"/>
        <v>0</v>
      </c>
      <c r="M206" s="20">
        <f t="shared" ref="M206:M270" si="16">+H206*K206</f>
        <v>1024</v>
      </c>
      <c r="N206" s="20">
        <f t="shared" ref="N206:N270" si="17">+I206*K206</f>
        <v>0</v>
      </c>
      <c r="O206" s="20">
        <f t="shared" ref="O206:O270" si="18">+L206+M206-N206</f>
        <v>1024</v>
      </c>
    </row>
    <row r="207" spans="1:15">
      <c r="A207" s="40" t="s">
        <v>252</v>
      </c>
      <c r="B207" s="22" t="s">
        <v>58</v>
      </c>
      <c r="C207" s="7" t="s">
        <v>24</v>
      </c>
      <c r="D207" s="6" t="s">
        <v>59</v>
      </c>
      <c r="E207" s="24" t="s">
        <v>281</v>
      </c>
      <c r="F207" s="7" t="s">
        <v>64</v>
      </c>
      <c r="G207" s="5">
        <v>0</v>
      </c>
      <c r="H207" s="5"/>
      <c r="I207" s="5"/>
      <c r="J207" s="5">
        <f t="shared" si="15"/>
        <v>0</v>
      </c>
      <c r="K207" s="8">
        <v>370</v>
      </c>
      <c r="L207" s="8">
        <f t="shared" ref="L207:L271" si="19">+G207*K207</f>
        <v>0</v>
      </c>
      <c r="M207" s="8">
        <f t="shared" si="16"/>
        <v>0</v>
      </c>
      <c r="N207" s="8">
        <f t="shared" si="17"/>
        <v>0</v>
      </c>
      <c r="O207" s="8">
        <f t="shared" si="18"/>
        <v>0</v>
      </c>
    </row>
    <row r="208" spans="1:15">
      <c r="A208" s="40" t="s">
        <v>252</v>
      </c>
      <c r="B208" s="22" t="s">
        <v>58</v>
      </c>
      <c r="C208" s="7" t="s">
        <v>24</v>
      </c>
      <c r="D208" s="6" t="s">
        <v>84</v>
      </c>
      <c r="E208" s="24" t="s">
        <v>282</v>
      </c>
      <c r="F208" s="7" t="s">
        <v>22</v>
      </c>
      <c r="G208" s="5">
        <v>0</v>
      </c>
      <c r="H208" s="5"/>
      <c r="I208" s="5"/>
      <c r="J208" s="5">
        <f t="shared" si="15"/>
        <v>0</v>
      </c>
      <c r="K208" s="8">
        <v>11400</v>
      </c>
      <c r="L208" s="8">
        <f t="shared" si="19"/>
        <v>0</v>
      </c>
      <c r="M208" s="8">
        <f t="shared" si="16"/>
        <v>0</v>
      </c>
      <c r="N208" s="8">
        <f t="shared" si="17"/>
        <v>0</v>
      </c>
      <c r="O208" s="8">
        <f t="shared" si="18"/>
        <v>0</v>
      </c>
    </row>
    <row r="209" spans="1:15">
      <c r="A209" s="40" t="s">
        <v>252</v>
      </c>
      <c r="B209" s="22" t="s">
        <v>69</v>
      </c>
      <c r="C209" s="7"/>
      <c r="D209" s="6" t="s">
        <v>70</v>
      </c>
      <c r="E209" s="24" t="s">
        <v>283</v>
      </c>
      <c r="F209" s="7" t="s">
        <v>27</v>
      </c>
      <c r="G209" s="5">
        <v>269</v>
      </c>
      <c r="H209" s="5"/>
      <c r="I209" s="5">
        <f>45+7+2+14</f>
        <v>68</v>
      </c>
      <c r="J209" s="16">
        <f t="shared" si="15"/>
        <v>201</v>
      </c>
      <c r="K209" s="8">
        <v>11.5</v>
      </c>
      <c r="L209" s="8">
        <f t="shared" si="19"/>
        <v>3093.5</v>
      </c>
      <c r="M209" s="8">
        <f t="shared" si="16"/>
        <v>0</v>
      </c>
      <c r="N209" s="8">
        <f t="shared" si="17"/>
        <v>782</v>
      </c>
      <c r="O209" s="8">
        <f t="shared" si="18"/>
        <v>2311.5</v>
      </c>
    </row>
    <row r="210" spans="1:15">
      <c r="A210" s="40" t="s">
        <v>252</v>
      </c>
      <c r="B210" s="22" t="s">
        <v>69</v>
      </c>
      <c r="C210" s="7"/>
      <c r="D210" s="6" t="s">
        <v>70</v>
      </c>
      <c r="E210" s="24" t="s">
        <v>284</v>
      </c>
      <c r="F210" s="7" t="s">
        <v>27</v>
      </c>
      <c r="G210" s="5">
        <v>286</v>
      </c>
      <c r="H210" s="5"/>
      <c r="I210" s="5"/>
      <c r="J210" s="16">
        <f t="shared" si="15"/>
        <v>286</v>
      </c>
      <c r="K210" s="8">
        <v>125.5</v>
      </c>
      <c r="L210" s="8">
        <f t="shared" si="19"/>
        <v>35893</v>
      </c>
      <c r="M210" s="8">
        <f t="shared" si="16"/>
        <v>0</v>
      </c>
      <c r="N210" s="8">
        <f t="shared" si="17"/>
        <v>0</v>
      </c>
      <c r="O210" s="8">
        <f t="shared" si="18"/>
        <v>35893</v>
      </c>
    </row>
    <row r="211" spans="1:15">
      <c r="A211" s="40" t="s">
        <v>285</v>
      </c>
      <c r="B211" s="22" t="s">
        <v>74</v>
      </c>
      <c r="C211" s="7" t="s">
        <v>24</v>
      </c>
      <c r="D211" s="6" t="s">
        <v>84</v>
      </c>
      <c r="E211" s="24" t="s">
        <v>286</v>
      </c>
      <c r="F211" s="7" t="s">
        <v>165</v>
      </c>
      <c r="G211" s="5">
        <v>758</v>
      </c>
      <c r="H211" s="5"/>
      <c r="I211" s="5">
        <f>24+1+1+1+1+2+4+1+1</f>
        <v>36</v>
      </c>
      <c r="J211" s="16">
        <f t="shared" si="15"/>
        <v>722</v>
      </c>
      <c r="K211" s="8">
        <v>21</v>
      </c>
      <c r="L211" s="8">
        <f t="shared" si="19"/>
        <v>15918</v>
      </c>
      <c r="M211" s="8">
        <f t="shared" si="16"/>
        <v>0</v>
      </c>
      <c r="N211" s="8">
        <f t="shared" si="17"/>
        <v>756</v>
      </c>
      <c r="O211" s="8">
        <f t="shared" si="18"/>
        <v>15162</v>
      </c>
    </row>
    <row r="212" spans="1:15">
      <c r="A212" s="40" t="s">
        <v>285</v>
      </c>
      <c r="B212" s="22" t="s">
        <v>58</v>
      </c>
      <c r="C212" s="7" t="s">
        <v>24</v>
      </c>
      <c r="D212" s="6" t="s">
        <v>59</v>
      </c>
      <c r="E212" s="24" t="s">
        <v>287</v>
      </c>
      <c r="F212" s="7" t="s">
        <v>288</v>
      </c>
      <c r="G212" s="5">
        <v>288</v>
      </c>
      <c r="H212" s="5"/>
      <c r="I212" s="5">
        <f>36+12+24</f>
        <v>72</v>
      </c>
      <c r="J212" s="5">
        <f t="shared" si="15"/>
        <v>216</v>
      </c>
      <c r="K212" s="8">
        <v>546</v>
      </c>
      <c r="L212" s="8">
        <f t="shared" si="19"/>
        <v>157248</v>
      </c>
      <c r="M212" s="8">
        <f t="shared" si="16"/>
        <v>0</v>
      </c>
      <c r="N212" s="8">
        <f t="shared" si="17"/>
        <v>39312</v>
      </c>
      <c r="O212" s="8">
        <f t="shared" si="18"/>
        <v>117936</v>
      </c>
    </row>
    <row r="213" spans="1:15">
      <c r="A213" s="40" t="s">
        <v>285</v>
      </c>
      <c r="B213" s="22" t="s">
        <v>289</v>
      </c>
      <c r="C213" s="7" t="s">
        <v>24</v>
      </c>
      <c r="D213" s="6" t="s">
        <v>59</v>
      </c>
      <c r="E213" s="24" t="s">
        <v>290</v>
      </c>
      <c r="F213" s="7" t="s">
        <v>291</v>
      </c>
      <c r="G213" s="5">
        <v>0</v>
      </c>
      <c r="H213" s="5"/>
      <c r="I213" s="5"/>
      <c r="J213" s="5">
        <f t="shared" si="15"/>
        <v>0</v>
      </c>
      <c r="K213" s="8">
        <v>735.3</v>
      </c>
      <c r="L213" s="8">
        <f t="shared" si="19"/>
        <v>0</v>
      </c>
      <c r="M213" s="8">
        <f t="shared" si="16"/>
        <v>0</v>
      </c>
      <c r="N213" s="8">
        <f t="shared" si="17"/>
        <v>0</v>
      </c>
      <c r="O213" s="8">
        <f t="shared" si="18"/>
        <v>0</v>
      </c>
    </row>
    <row r="214" spans="1:15">
      <c r="A214" s="40" t="s">
        <v>285</v>
      </c>
      <c r="B214" s="22" t="s">
        <v>58</v>
      </c>
      <c r="C214" s="7" t="s">
        <v>24</v>
      </c>
      <c r="D214" s="6" t="s">
        <v>59</v>
      </c>
      <c r="E214" s="24" t="s">
        <v>292</v>
      </c>
      <c r="F214" s="7" t="s">
        <v>293</v>
      </c>
      <c r="G214" s="5">
        <v>85</v>
      </c>
      <c r="H214" s="5"/>
      <c r="I214" s="5">
        <v>1</v>
      </c>
      <c r="J214" s="5">
        <f t="shared" si="15"/>
        <v>84</v>
      </c>
      <c r="K214" s="8">
        <v>1095</v>
      </c>
      <c r="L214" s="8">
        <f t="shared" si="19"/>
        <v>93075</v>
      </c>
      <c r="M214" s="8">
        <f t="shared" si="16"/>
        <v>0</v>
      </c>
      <c r="N214" s="8">
        <f t="shared" si="17"/>
        <v>1095</v>
      </c>
      <c r="O214" s="8">
        <f t="shared" si="18"/>
        <v>91980</v>
      </c>
    </row>
    <row r="215" spans="1:15">
      <c r="A215" s="40" t="s">
        <v>285</v>
      </c>
      <c r="B215" s="22" t="s">
        <v>58</v>
      </c>
      <c r="C215" s="7" t="s">
        <v>24</v>
      </c>
      <c r="D215" s="6" t="s">
        <v>59</v>
      </c>
      <c r="E215" s="24" t="s">
        <v>294</v>
      </c>
      <c r="F215" s="7" t="s">
        <v>288</v>
      </c>
      <c r="G215" s="5">
        <v>192</v>
      </c>
      <c r="H215" s="5"/>
      <c r="I215" s="5">
        <f>76+12</f>
        <v>88</v>
      </c>
      <c r="J215" s="16">
        <f t="shared" si="15"/>
        <v>104</v>
      </c>
      <c r="K215" s="8">
        <v>175</v>
      </c>
      <c r="L215" s="8">
        <f t="shared" si="19"/>
        <v>33600</v>
      </c>
      <c r="M215" s="8">
        <f t="shared" si="16"/>
        <v>0</v>
      </c>
      <c r="N215" s="8">
        <f t="shared" si="17"/>
        <v>15400</v>
      </c>
      <c r="O215" s="8">
        <f t="shared" si="18"/>
        <v>18200</v>
      </c>
    </row>
    <row r="216" spans="1:15">
      <c r="A216" s="40" t="s">
        <v>285</v>
      </c>
      <c r="B216" s="22" t="s">
        <v>58</v>
      </c>
      <c r="C216" s="7" t="s">
        <v>24</v>
      </c>
      <c r="D216" s="6" t="s">
        <v>59</v>
      </c>
      <c r="E216" s="24" t="s">
        <v>295</v>
      </c>
      <c r="F216" s="7" t="s">
        <v>101</v>
      </c>
      <c r="G216" s="5">
        <v>19</v>
      </c>
      <c r="H216" s="5"/>
      <c r="I216" s="5">
        <v>10</v>
      </c>
      <c r="J216" s="16">
        <f t="shared" si="15"/>
        <v>9</v>
      </c>
      <c r="K216" s="8">
        <v>400</v>
      </c>
      <c r="L216" s="8">
        <f t="shared" si="19"/>
        <v>7600</v>
      </c>
      <c r="M216" s="8">
        <f t="shared" si="16"/>
        <v>0</v>
      </c>
      <c r="N216" s="8">
        <f t="shared" si="17"/>
        <v>4000</v>
      </c>
      <c r="O216" s="8">
        <f t="shared" si="18"/>
        <v>3600</v>
      </c>
    </row>
    <row r="217" spans="1:15">
      <c r="A217" s="40" t="s">
        <v>285</v>
      </c>
      <c r="B217" s="22" t="s">
        <v>23</v>
      </c>
      <c r="C217" s="7" t="s">
        <v>24</v>
      </c>
      <c r="D217" s="6" t="s">
        <v>25</v>
      </c>
      <c r="E217" s="24" t="s">
        <v>296</v>
      </c>
      <c r="F217" s="7" t="s">
        <v>22</v>
      </c>
      <c r="G217" s="5">
        <v>0</v>
      </c>
      <c r="H217" s="5"/>
      <c r="I217" s="5"/>
      <c r="J217" s="16">
        <f t="shared" si="15"/>
        <v>0</v>
      </c>
      <c r="K217" s="8">
        <v>1566</v>
      </c>
      <c r="L217" s="8">
        <f t="shared" si="19"/>
        <v>0</v>
      </c>
      <c r="M217" s="8">
        <f t="shared" si="16"/>
        <v>0</v>
      </c>
      <c r="N217" s="8">
        <f t="shared" si="17"/>
        <v>0</v>
      </c>
      <c r="O217" s="8">
        <f t="shared" si="18"/>
        <v>0</v>
      </c>
    </row>
    <row r="218" spans="1:15">
      <c r="A218" s="40" t="s">
        <v>285</v>
      </c>
      <c r="B218" s="22" t="s">
        <v>23</v>
      </c>
      <c r="C218" s="7" t="s">
        <v>24</v>
      </c>
      <c r="D218" s="6" t="s">
        <v>25</v>
      </c>
      <c r="E218" s="24" t="s">
        <v>297</v>
      </c>
      <c r="F218" s="7" t="s">
        <v>27</v>
      </c>
      <c r="G218" s="5">
        <v>1</v>
      </c>
      <c r="H218" s="5"/>
      <c r="I218" s="5"/>
      <c r="J218" s="16">
        <f t="shared" si="15"/>
        <v>1</v>
      </c>
      <c r="K218" s="8">
        <v>1200</v>
      </c>
      <c r="L218" s="8">
        <f t="shared" si="19"/>
        <v>1200</v>
      </c>
      <c r="M218" s="8">
        <f t="shared" si="16"/>
        <v>0</v>
      </c>
      <c r="N218" s="8">
        <f t="shared" si="17"/>
        <v>0</v>
      </c>
      <c r="O218" s="8">
        <f t="shared" si="18"/>
        <v>1200</v>
      </c>
    </row>
    <row r="219" spans="1:15">
      <c r="A219" s="40" t="s">
        <v>285</v>
      </c>
      <c r="B219" s="22" t="s">
        <v>265</v>
      </c>
      <c r="C219" s="7">
        <v>1</v>
      </c>
      <c r="D219" s="6" t="s">
        <v>266</v>
      </c>
      <c r="E219" s="24" t="s">
        <v>298</v>
      </c>
      <c r="F219" s="7" t="s">
        <v>22</v>
      </c>
      <c r="G219" s="5">
        <v>100</v>
      </c>
      <c r="H219" s="5"/>
      <c r="I219" s="5"/>
      <c r="J219" s="5">
        <f t="shared" si="15"/>
        <v>100</v>
      </c>
      <c r="K219" s="8">
        <v>10.25</v>
      </c>
      <c r="L219" s="8">
        <f t="shared" si="19"/>
        <v>1025</v>
      </c>
      <c r="M219" s="8">
        <f t="shared" si="16"/>
        <v>0</v>
      </c>
      <c r="N219" s="8">
        <f t="shared" si="17"/>
        <v>0</v>
      </c>
      <c r="O219" s="8">
        <f t="shared" si="18"/>
        <v>1025</v>
      </c>
    </row>
    <row r="220" spans="1:15">
      <c r="A220" s="40" t="s">
        <v>285</v>
      </c>
      <c r="B220" s="22" t="s">
        <v>23</v>
      </c>
      <c r="C220" s="7" t="s">
        <v>24</v>
      </c>
      <c r="D220" s="6" t="s">
        <v>25</v>
      </c>
      <c r="E220" s="24" t="s">
        <v>299</v>
      </c>
      <c r="F220" s="7" t="s">
        <v>22</v>
      </c>
      <c r="G220" s="5">
        <v>0</v>
      </c>
      <c r="H220" s="5"/>
      <c r="I220" s="5"/>
      <c r="J220" s="5">
        <f t="shared" si="15"/>
        <v>0</v>
      </c>
      <c r="K220" s="8">
        <v>55.93</v>
      </c>
      <c r="L220" s="8">
        <f t="shared" si="19"/>
        <v>0</v>
      </c>
      <c r="M220" s="8">
        <f t="shared" si="16"/>
        <v>0</v>
      </c>
      <c r="N220" s="8">
        <f t="shared" si="17"/>
        <v>0</v>
      </c>
      <c r="O220" s="8">
        <f t="shared" si="18"/>
        <v>0</v>
      </c>
    </row>
    <row r="221" spans="1:15">
      <c r="A221" s="40" t="s">
        <v>285</v>
      </c>
      <c r="B221" s="22" t="s">
        <v>23</v>
      </c>
      <c r="C221" s="7" t="s">
        <v>24</v>
      </c>
      <c r="D221" s="6" t="s">
        <v>25</v>
      </c>
      <c r="E221" s="24" t="s">
        <v>300</v>
      </c>
      <c r="F221" s="7" t="s">
        <v>27</v>
      </c>
      <c r="G221" s="5">
        <v>0</v>
      </c>
      <c r="H221" s="5"/>
      <c r="I221" s="5"/>
      <c r="J221" s="5">
        <f t="shared" si="15"/>
        <v>0</v>
      </c>
      <c r="K221" s="8">
        <v>303</v>
      </c>
      <c r="L221" s="8">
        <f t="shared" si="19"/>
        <v>0</v>
      </c>
      <c r="M221" s="8">
        <f t="shared" si="16"/>
        <v>0</v>
      </c>
      <c r="N221" s="8">
        <f t="shared" si="17"/>
        <v>0</v>
      </c>
      <c r="O221" s="8">
        <f t="shared" si="18"/>
        <v>0</v>
      </c>
    </row>
    <row r="222" spans="1:15">
      <c r="A222" s="40" t="s">
        <v>285</v>
      </c>
      <c r="B222" s="22" t="s">
        <v>265</v>
      </c>
      <c r="C222" s="7">
        <v>1</v>
      </c>
      <c r="D222" s="6" t="s">
        <v>266</v>
      </c>
      <c r="E222" s="24" t="s">
        <v>301</v>
      </c>
      <c r="F222" s="7" t="s">
        <v>302</v>
      </c>
      <c r="G222" s="5">
        <v>0</v>
      </c>
      <c r="H222" s="5">
        <v>500</v>
      </c>
      <c r="I222" s="5">
        <v>139</v>
      </c>
      <c r="J222" s="5">
        <f t="shared" si="15"/>
        <v>361</v>
      </c>
      <c r="K222" s="8">
        <v>344</v>
      </c>
      <c r="L222" s="8">
        <f t="shared" si="19"/>
        <v>0</v>
      </c>
      <c r="M222" s="8">
        <f t="shared" si="16"/>
        <v>172000</v>
      </c>
      <c r="N222" s="8">
        <f t="shared" si="17"/>
        <v>47816</v>
      </c>
      <c r="O222" s="8">
        <f t="shared" si="18"/>
        <v>124184</v>
      </c>
    </row>
    <row r="223" spans="1:15">
      <c r="A223" s="40" t="s">
        <v>285</v>
      </c>
      <c r="B223" s="22" t="s">
        <v>265</v>
      </c>
      <c r="C223" s="7">
        <v>1</v>
      </c>
      <c r="D223" s="6" t="s">
        <v>266</v>
      </c>
      <c r="E223" s="24" t="s">
        <v>303</v>
      </c>
      <c r="F223" s="7" t="s">
        <v>304</v>
      </c>
      <c r="G223" s="5">
        <v>9</v>
      </c>
      <c r="H223" s="5"/>
      <c r="I223" s="5"/>
      <c r="J223" s="16">
        <f t="shared" si="15"/>
        <v>9</v>
      </c>
      <c r="K223" s="8">
        <v>170.9</v>
      </c>
      <c r="L223" s="8">
        <f t="shared" si="19"/>
        <v>1538.1000000000001</v>
      </c>
      <c r="M223" s="8">
        <f t="shared" si="16"/>
        <v>0</v>
      </c>
      <c r="N223" s="8">
        <f t="shared" si="17"/>
        <v>0</v>
      </c>
      <c r="O223" s="8">
        <f t="shared" si="18"/>
        <v>1538.1000000000001</v>
      </c>
    </row>
    <row r="224" spans="1:15">
      <c r="A224" s="40" t="s">
        <v>285</v>
      </c>
      <c r="B224" s="22" t="s">
        <v>35</v>
      </c>
      <c r="C224" s="7" t="s">
        <v>36</v>
      </c>
      <c r="D224" s="6" t="s">
        <v>37</v>
      </c>
      <c r="E224" s="24" t="s">
        <v>305</v>
      </c>
      <c r="F224" s="7" t="s">
        <v>22</v>
      </c>
      <c r="G224" s="5">
        <v>0</v>
      </c>
      <c r="H224" s="5"/>
      <c r="I224" s="5"/>
      <c r="J224" s="5">
        <f t="shared" si="15"/>
        <v>0</v>
      </c>
      <c r="K224" s="8">
        <v>35</v>
      </c>
      <c r="L224" s="8">
        <f t="shared" si="19"/>
        <v>0</v>
      </c>
      <c r="M224" s="8">
        <f t="shared" si="16"/>
        <v>0</v>
      </c>
      <c r="N224" s="8">
        <f t="shared" si="17"/>
        <v>0</v>
      </c>
      <c r="O224" s="8">
        <f t="shared" si="18"/>
        <v>0</v>
      </c>
    </row>
    <row r="225" spans="1:15">
      <c r="A225" s="40" t="s">
        <v>285</v>
      </c>
      <c r="B225" s="22" t="s">
        <v>23</v>
      </c>
      <c r="C225" s="7" t="s">
        <v>24</v>
      </c>
      <c r="D225" s="6" t="s">
        <v>25</v>
      </c>
      <c r="E225" s="24" t="s">
        <v>306</v>
      </c>
      <c r="F225" s="7" t="s">
        <v>27</v>
      </c>
      <c r="G225" s="5">
        <v>0</v>
      </c>
      <c r="H225" s="5"/>
      <c r="I225" s="5"/>
      <c r="J225" s="5">
        <f t="shared" si="15"/>
        <v>0</v>
      </c>
      <c r="K225" s="8">
        <v>48750</v>
      </c>
      <c r="L225" s="8">
        <f t="shared" si="19"/>
        <v>0</v>
      </c>
      <c r="M225" s="8">
        <f t="shared" si="16"/>
        <v>0</v>
      </c>
      <c r="N225" s="8">
        <f t="shared" si="17"/>
        <v>0</v>
      </c>
      <c r="O225" s="8">
        <f t="shared" si="18"/>
        <v>0</v>
      </c>
    </row>
    <row r="226" spans="1:15">
      <c r="A226" s="40" t="s">
        <v>285</v>
      </c>
      <c r="B226" s="22" t="s">
        <v>138</v>
      </c>
      <c r="C226" s="7" t="s">
        <v>24</v>
      </c>
      <c r="D226" s="21" t="s">
        <v>139</v>
      </c>
      <c r="E226" s="24" t="s">
        <v>307</v>
      </c>
      <c r="F226" s="22" t="s">
        <v>22</v>
      </c>
      <c r="G226" s="5">
        <v>0</v>
      </c>
      <c r="H226" s="5"/>
      <c r="I226" s="5"/>
      <c r="J226" s="5">
        <f t="shared" si="15"/>
        <v>0</v>
      </c>
      <c r="K226" s="8">
        <v>12700</v>
      </c>
      <c r="L226" s="8">
        <f t="shared" si="19"/>
        <v>0</v>
      </c>
      <c r="M226" s="8">
        <f t="shared" si="16"/>
        <v>0</v>
      </c>
      <c r="N226" s="8">
        <f t="shared" si="17"/>
        <v>0</v>
      </c>
      <c r="O226" s="8">
        <f t="shared" si="18"/>
        <v>0</v>
      </c>
    </row>
    <row r="227" spans="1:15">
      <c r="A227" s="40" t="s">
        <v>285</v>
      </c>
      <c r="B227" s="22" t="s">
        <v>138</v>
      </c>
      <c r="C227" s="7" t="s">
        <v>24</v>
      </c>
      <c r="D227" s="6" t="s">
        <v>139</v>
      </c>
      <c r="E227" s="24" t="s">
        <v>308</v>
      </c>
      <c r="F227" s="7" t="s">
        <v>22</v>
      </c>
      <c r="G227" s="5">
        <v>0</v>
      </c>
      <c r="H227" s="5"/>
      <c r="I227" s="5"/>
      <c r="J227" s="5">
        <f t="shared" si="15"/>
        <v>0</v>
      </c>
      <c r="K227" s="8">
        <v>63</v>
      </c>
      <c r="L227" s="8">
        <f t="shared" si="19"/>
        <v>0</v>
      </c>
      <c r="M227" s="8">
        <f t="shared" si="16"/>
        <v>0</v>
      </c>
      <c r="N227" s="8">
        <f t="shared" si="17"/>
        <v>0</v>
      </c>
      <c r="O227" s="8">
        <f t="shared" si="18"/>
        <v>0</v>
      </c>
    </row>
    <row r="228" spans="1:15">
      <c r="A228" s="40" t="s">
        <v>285</v>
      </c>
      <c r="B228" s="22" t="s">
        <v>58</v>
      </c>
      <c r="C228" s="7" t="s">
        <v>24</v>
      </c>
      <c r="D228" s="6" t="s">
        <v>59</v>
      </c>
      <c r="E228" s="24" t="s">
        <v>309</v>
      </c>
      <c r="F228" s="7" t="s">
        <v>198</v>
      </c>
      <c r="G228" s="5">
        <v>151</v>
      </c>
      <c r="H228" s="5">
        <v>50</v>
      </c>
      <c r="I228" s="5">
        <f>16+12+4+4+18+10+8</f>
        <v>72</v>
      </c>
      <c r="J228" s="5">
        <f t="shared" si="15"/>
        <v>129</v>
      </c>
      <c r="K228" s="8">
        <v>93</v>
      </c>
      <c r="L228" s="8">
        <f t="shared" si="19"/>
        <v>14043</v>
      </c>
      <c r="M228" s="8">
        <f t="shared" si="16"/>
        <v>4650</v>
      </c>
      <c r="N228" s="8">
        <f t="shared" si="17"/>
        <v>6696</v>
      </c>
      <c r="O228" s="8">
        <f t="shared" si="18"/>
        <v>11997</v>
      </c>
    </row>
    <row r="229" spans="1:15">
      <c r="A229" s="40" t="s">
        <v>285</v>
      </c>
      <c r="B229" s="22" t="s">
        <v>58</v>
      </c>
      <c r="C229" s="7" t="s">
        <v>24</v>
      </c>
      <c r="D229" s="6" t="s">
        <v>59</v>
      </c>
      <c r="E229" s="24" t="s">
        <v>310</v>
      </c>
      <c r="F229" s="7" t="s">
        <v>64</v>
      </c>
      <c r="G229" s="5">
        <v>79</v>
      </c>
      <c r="H229" s="5">
        <v>140</v>
      </c>
      <c r="I229" s="5">
        <f>20+28+10+4+4+15+10+14+1+1</f>
        <v>107</v>
      </c>
      <c r="J229" s="5">
        <f t="shared" si="15"/>
        <v>112</v>
      </c>
      <c r="K229" s="8">
        <v>93</v>
      </c>
      <c r="L229" s="8">
        <f t="shared" si="19"/>
        <v>7347</v>
      </c>
      <c r="M229" s="8">
        <f t="shared" si="16"/>
        <v>13020</v>
      </c>
      <c r="N229" s="8">
        <f t="shared" si="17"/>
        <v>9951</v>
      </c>
      <c r="O229" s="8">
        <f t="shared" si="18"/>
        <v>10416</v>
      </c>
    </row>
    <row r="230" spans="1:15">
      <c r="A230" s="40" t="s">
        <v>285</v>
      </c>
      <c r="B230" s="36" t="s">
        <v>29</v>
      </c>
      <c r="C230" s="18" t="s">
        <v>24</v>
      </c>
      <c r="D230" s="6" t="s">
        <v>30</v>
      </c>
      <c r="E230" s="24" t="s">
        <v>311</v>
      </c>
      <c r="F230" s="7" t="s">
        <v>22</v>
      </c>
      <c r="G230" s="5">
        <v>0</v>
      </c>
      <c r="H230" s="5"/>
      <c r="I230" s="5"/>
      <c r="J230" s="5">
        <f t="shared" si="15"/>
        <v>0</v>
      </c>
      <c r="K230" s="8">
        <v>8500</v>
      </c>
      <c r="L230" s="8">
        <f t="shared" si="19"/>
        <v>0</v>
      </c>
      <c r="M230" s="8">
        <f t="shared" si="16"/>
        <v>0</v>
      </c>
      <c r="N230" s="8">
        <f t="shared" si="17"/>
        <v>0</v>
      </c>
      <c r="O230" s="8">
        <f t="shared" si="18"/>
        <v>0</v>
      </c>
    </row>
    <row r="231" spans="1:15">
      <c r="A231" s="40" t="s">
        <v>285</v>
      </c>
      <c r="B231" s="22" t="s">
        <v>23</v>
      </c>
      <c r="C231" s="7" t="s">
        <v>24</v>
      </c>
      <c r="D231" s="6" t="s">
        <v>25</v>
      </c>
      <c r="E231" s="24" t="s">
        <v>312</v>
      </c>
      <c r="F231" s="7" t="s">
        <v>22</v>
      </c>
      <c r="G231" s="5">
        <v>0</v>
      </c>
      <c r="H231" s="5"/>
      <c r="I231" s="5"/>
      <c r="J231" s="5">
        <f t="shared" si="15"/>
        <v>0</v>
      </c>
      <c r="K231" s="8">
        <v>1368</v>
      </c>
      <c r="L231" s="8">
        <f t="shared" si="19"/>
        <v>0</v>
      </c>
      <c r="M231" s="8">
        <f t="shared" si="16"/>
        <v>0</v>
      </c>
      <c r="N231" s="8">
        <f t="shared" si="17"/>
        <v>0</v>
      </c>
      <c r="O231" s="8">
        <f t="shared" si="18"/>
        <v>0</v>
      </c>
    </row>
    <row r="232" spans="1:15">
      <c r="A232" s="40" t="s">
        <v>285</v>
      </c>
      <c r="B232" s="22" t="s">
        <v>23</v>
      </c>
      <c r="C232" s="7" t="s">
        <v>24</v>
      </c>
      <c r="D232" s="6" t="s">
        <v>25</v>
      </c>
      <c r="E232" s="24" t="s">
        <v>313</v>
      </c>
      <c r="F232" s="7" t="s">
        <v>261</v>
      </c>
      <c r="G232" s="5">
        <v>24</v>
      </c>
      <c r="H232" s="5"/>
      <c r="I232" s="5"/>
      <c r="J232" s="16">
        <f t="shared" si="15"/>
        <v>24</v>
      </c>
      <c r="K232" s="8">
        <v>38</v>
      </c>
      <c r="L232" s="8">
        <f t="shared" si="19"/>
        <v>912</v>
      </c>
      <c r="M232" s="8">
        <f t="shared" si="16"/>
        <v>0</v>
      </c>
      <c r="N232" s="8">
        <f t="shared" si="17"/>
        <v>0</v>
      </c>
      <c r="O232" s="8">
        <f t="shared" si="18"/>
        <v>912</v>
      </c>
    </row>
    <row r="233" spans="1:15">
      <c r="A233" s="40" t="s">
        <v>285</v>
      </c>
      <c r="B233" s="22" t="s">
        <v>23</v>
      </c>
      <c r="C233" s="7" t="s">
        <v>24</v>
      </c>
      <c r="D233" s="6" t="s">
        <v>25</v>
      </c>
      <c r="E233" s="24" t="s">
        <v>314</v>
      </c>
      <c r="F233" s="7" t="s">
        <v>22</v>
      </c>
      <c r="G233" s="5">
        <v>0</v>
      </c>
      <c r="H233" s="5"/>
      <c r="I233" s="5"/>
      <c r="J233" s="5">
        <f t="shared" si="15"/>
        <v>0</v>
      </c>
      <c r="K233" s="8">
        <v>2817</v>
      </c>
      <c r="L233" s="8">
        <f t="shared" si="19"/>
        <v>0</v>
      </c>
      <c r="M233" s="8">
        <f t="shared" si="16"/>
        <v>0</v>
      </c>
      <c r="N233" s="8">
        <f t="shared" si="17"/>
        <v>0</v>
      </c>
      <c r="O233" s="8">
        <f t="shared" si="18"/>
        <v>0</v>
      </c>
    </row>
    <row r="234" spans="1:15">
      <c r="A234" s="40" t="s">
        <v>285</v>
      </c>
      <c r="B234" s="36" t="s">
        <v>29</v>
      </c>
      <c r="C234" s="18" t="s">
        <v>24</v>
      </c>
      <c r="D234" s="6" t="s">
        <v>30</v>
      </c>
      <c r="E234" s="24" t="s">
        <v>315</v>
      </c>
      <c r="F234" s="7" t="s">
        <v>22</v>
      </c>
      <c r="G234" s="5">
        <v>0</v>
      </c>
      <c r="H234" s="5"/>
      <c r="I234" s="5"/>
      <c r="J234" s="5">
        <f t="shared" si="15"/>
        <v>0</v>
      </c>
      <c r="K234" s="8">
        <v>1050</v>
      </c>
      <c r="L234" s="8">
        <f t="shared" si="19"/>
        <v>0</v>
      </c>
      <c r="M234" s="8">
        <f t="shared" si="16"/>
        <v>0</v>
      </c>
      <c r="N234" s="8">
        <f t="shared" si="17"/>
        <v>0</v>
      </c>
      <c r="O234" s="8">
        <f t="shared" si="18"/>
        <v>0</v>
      </c>
    </row>
    <row r="235" spans="1:15">
      <c r="A235" s="40" t="s">
        <v>285</v>
      </c>
      <c r="B235" s="22" t="s">
        <v>23</v>
      </c>
      <c r="C235" s="7" t="s">
        <v>24</v>
      </c>
      <c r="D235" s="6" t="s">
        <v>25</v>
      </c>
      <c r="E235" s="24" t="s">
        <v>316</v>
      </c>
      <c r="F235" s="22" t="s">
        <v>22</v>
      </c>
      <c r="G235" s="5">
        <v>1</v>
      </c>
      <c r="H235" s="5"/>
      <c r="I235" s="5">
        <v>1</v>
      </c>
      <c r="J235" s="5">
        <f t="shared" si="15"/>
        <v>0</v>
      </c>
      <c r="K235" s="8">
        <v>7406</v>
      </c>
      <c r="L235" s="8">
        <f t="shared" si="19"/>
        <v>7406</v>
      </c>
      <c r="M235" s="8">
        <f t="shared" si="16"/>
        <v>0</v>
      </c>
      <c r="N235" s="8">
        <f t="shared" si="17"/>
        <v>7406</v>
      </c>
      <c r="O235" s="8">
        <f t="shared" si="18"/>
        <v>0</v>
      </c>
    </row>
    <row r="236" spans="1:15">
      <c r="A236" s="40" t="s">
        <v>285</v>
      </c>
      <c r="B236" s="22" t="s">
        <v>317</v>
      </c>
      <c r="C236" s="7" t="s">
        <v>24</v>
      </c>
      <c r="D236" s="6" t="s">
        <v>55</v>
      </c>
      <c r="E236" s="24" t="s">
        <v>318</v>
      </c>
      <c r="F236" s="7" t="s">
        <v>27</v>
      </c>
      <c r="G236" s="5">
        <v>0</v>
      </c>
      <c r="H236" s="5"/>
      <c r="I236" s="5"/>
      <c r="J236" s="16">
        <f t="shared" si="15"/>
        <v>0</v>
      </c>
      <c r="K236" s="8">
        <v>3500</v>
      </c>
      <c r="L236" s="8">
        <f t="shared" si="19"/>
        <v>0</v>
      </c>
      <c r="M236" s="8">
        <f t="shared" si="16"/>
        <v>0</v>
      </c>
      <c r="N236" s="8">
        <f t="shared" si="17"/>
        <v>0</v>
      </c>
      <c r="O236" s="8">
        <f t="shared" si="18"/>
        <v>0</v>
      </c>
    </row>
    <row r="237" spans="1:15">
      <c r="A237" s="40" t="s">
        <v>285</v>
      </c>
      <c r="B237" s="22" t="s">
        <v>317</v>
      </c>
      <c r="C237" s="7" t="s">
        <v>24</v>
      </c>
      <c r="D237" s="6" t="s">
        <v>55</v>
      </c>
      <c r="E237" s="24" t="s">
        <v>319</v>
      </c>
      <c r="F237" s="7" t="s">
        <v>27</v>
      </c>
      <c r="G237" s="5">
        <v>0</v>
      </c>
      <c r="H237" s="5"/>
      <c r="I237" s="5"/>
      <c r="J237" s="5">
        <f t="shared" si="15"/>
        <v>0</v>
      </c>
      <c r="K237" s="8">
        <v>18000</v>
      </c>
      <c r="L237" s="8">
        <f t="shared" si="19"/>
        <v>0</v>
      </c>
      <c r="M237" s="8">
        <f t="shared" si="16"/>
        <v>0</v>
      </c>
      <c r="N237" s="8">
        <f t="shared" si="17"/>
        <v>0</v>
      </c>
      <c r="O237" s="8">
        <f t="shared" si="18"/>
        <v>0</v>
      </c>
    </row>
    <row r="238" spans="1:15">
      <c r="A238" s="40" t="s">
        <v>285</v>
      </c>
      <c r="B238" s="22" t="s">
        <v>320</v>
      </c>
      <c r="C238" s="7" t="s">
        <v>24</v>
      </c>
      <c r="D238" s="6" t="s">
        <v>59</v>
      </c>
      <c r="E238" s="24" t="s">
        <v>321</v>
      </c>
      <c r="F238" s="7"/>
      <c r="G238" s="5">
        <v>199</v>
      </c>
      <c r="H238" s="5"/>
      <c r="I238" s="5">
        <v>199</v>
      </c>
      <c r="J238" s="5">
        <f t="shared" si="15"/>
        <v>0</v>
      </c>
      <c r="K238" s="8">
        <v>30</v>
      </c>
      <c r="L238" s="8">
        <f t="shared" si="19"/>
        <v>5970</v>
      </c>
      <c r="M238" s="8">
        <f t="shared" si="16"/>
        <v>0</v>
      </c>
      <c r="N238" s="8">
        <f t="shared" si="17"/>
        <v>5970</v>
      </c>
      <c r="O238" s="8">
        <f t="shared" si="18"/>
        <v>0</v>
      </c>
    </row>
    <row r="239" spans="1:15">
      <c r="A239" s="40" t="s">
        <v>285</v>
      </c>
      <c r="B239" s="22" t="s">
        <v>322</v>
      </c>
      <c r="C239" s="7" t="s">
        <v>24</v>
      </c>
      <c r="D239" s="6" t="s">
        <v>59</v>
      </c>
      <c r="E239" s="24" t="s">
        <v>323</v>
      </c>
      <c r="F239" s="7" t="s">
        <v>577</v>
      </c>
      <c r="G239" s="5">
        <v>36</v>
      </c>
      <c r="H239" s="5"/>
      <c r="I239" s="5">
        <v>36</v>
      </c>
      <c r="J239" s="5">
        <f t="shared" si="15"/>
        <v>0</v>
      </c>
      <c r="K239" s="8">
        <v>65</v>
      </c>
      <c r="L239" s="8">
        <f t="shared" si="19"/>
        <v>2340</v>
      </c>
      <c r="M239" s="8">
        <f t="shared" si="16"/>
        <v>0</v>
      </c>
      <c r="N239" s="8">
        <f t="shared" si="17"/>
        <v>2340</v>
      </c>
      <c r="O239" s="8">
        <f t="shared" si="18"/>
        <v>0</v>
      </c>
    </row>
    <row r="240" spans="1:15">
      <c r="A240" s="40" t="s">
        <v>285</v>
      </c>
      <c r="B240" s="22" t="s">
        <v>325</v>
      </c>
      <c r="C240" s="7" t="s">
        <v>24</v>
      </c>
      <c r="D240" s="6" t="s">
        <v>59</v>
      </c>
      <c r="E240" s="24" t="s">
        <v>578</v>
      </c>
      <c r="F240" s="22" t="s">
        <v>577</v>
      </c>
      <c r="G240" s="5">
        <v>3</v>
      </c>
      <c r="H240" s="5">
        <v>3</v>
      </c>
      <c r="I240" s="5">
        <v>3</v>
      </c>
      <c r="J240" s="5">
        <f t="shared" si="15"/>
        <v>3</v>
      </c>
      <c r="K240" s="8">
        <v>1300</v>
      </c>
      <c r="L240" s="8">
        <f t="shared" si="19"/>
        <v>3900</v>
      </c>
      <c r="M240" s="8">
        <f t="shared" si="16"/>
        <v>3900</v>
      </c>
      <c r="N240" s="8">
        <f t="shared" si="17"/>
        <v>3900</v>
      </c>
      <c r="O240" s="8">
        <f t="shared" si="18"/>
        <v>3900</v>
      </c>
    </row>
    <row r="241" spans="1:15">
      <c r="A241" s="40" t="s">
        <v>285</v>
      </c>
      <c r="B241" s="22" t="s">
        <v>74</v>
      </c>
      <c r="C241" s="7" t="s">
        <v>24</v>
      </c>
      <c r="D241" s="6" t="s">
        <v>84</v>
      </c>
      <c r="E241" s="24" t="s">
        <v>327</v>
      </c>
      <c r="F241" s="7" t="s">
        <v>165</v>
      </c>
      <c r="G241" s="5">
        <v>63</v>
      </c>
      <c r="H241" s="5"/>
      <c r="I241" s="5">
        <f>20+1+1+1+2+1+10+26+1</f>
        <v>63</v>
      </c>
      <c r="J241" s="16">
        <f t="shared" si="15"/>
        <v>0</v>
      </c>
      <c r="K241" s="8">
        <v>40</v>
      </c>
      <c r="L241" s="8">
        <f t="shared" si="19"/>
        <v>2520</v>
      </c>
      <c r="M241" s="8">
        <f t="shared" si="16"/>
        <v>0</v>
      </c>
      <c r="N241" s="8">
        <f t="shared" si="17"/>
        <v>2520</v>
      </c>
      <c r="O241" s="8">
        <f t="shared" si="18"/>
        <v>0</v>
      </c>
    </row>
    <row r="242" spans="1:15">
      <c r="A242" s="40" t="s">
        <v>285</v>
      </c>
      <c r="B242" s="36"/>
      <c r="C242" s="18"/>
      <c r="D242" s="6" t="s">
        <v>328</v>
      </c>
      <c r="E242" s="24" t="s">
        <v>329</v>
      </c>
      <c r="F242" s="22" t="s">
        <v>22</v>
      </c>
      <c r="G242" s="5">
        <v>0</v>
      </c>
      <c r="H242" s="5"/>
      <c r="I242" s="5"/>
      <c r="J242" s="5">
        <f t="shared" si="15"/>
        <v>0</v>
      </c>
      <c r="K242" s="8"/>
      <c r="L242" s="8">
        <f t="shared" si="19"/>
        <v>0</v>
      </c>
      <c r="M242" s="8">
        <f t="shared" si="16"/>
        <v>0</v>
      </c>
      <c r="N242" s="8">
        <f t="shared" si="17"/>
        <v>0</v>
      </c>
      <c r="O242" s="8">
        <f t="shared" si="18"/>
        <v>0</v>
      </c>
    </row>
    <row r="243" spans="1:15">
      <c r="A243" s="40" t="s">
        <v>285</v>
      </c>
      <c r="B243" s="22" t="s">
        <v>74</v>
      </c>
      <c r="C243" s="7" t="s">
        <v>24</v>
      </c>
      <c r="D243" s="6" t="s">
        <v>84</v>
      </c>
      <c r="E243" s="24" t="s">
        <v>330</v>
      </c>
      <c r="F243" s="22" t="s">
        <v>22</v>
      </c>
      <c r="G243" s="5">
        <v>0</v>
      </c>
      <c r="H243" s="5"/>
      <c r="I243" s="5"/>
      <c r="J243" s="5">
        <f t="shared" si="15"/>
        <v>0</v>
      </c>
      <c r="K243" s="8">
        <v>137</v>
      </c>
      <c r="L243" s="8">
        <f t="shared" si="19"/>
        <v>0</v>
      </c>
      <c r="M243" s="8">
        <f t="shared" si="16"/>
        <v>0</v>
      </c>
      <c r="N243" s="8">
        <f t="shared" si="17"/>
        <v>0</v>
      </c>
      <c r="O243" s="8">
        <f t="shared" si="18"/>
        <v>0</v>
      </c>
    </row>
    <row r="244" spans="1:15">
      <c r="A244" s="40" t="s">
        <v>285</v>
      </c>
      <c r="B244" s="22" t="s">
        <v>74</v>
      </c>
      <c r="C244" s="7" t="s">
        <v>24</v>
      </c>
      <c r="D244" s="6" t="s">
        <v>84</v>
      </c>
      <c r="E244" s="24" t="s">
        <v>331</v>
      </c>
      <c r="F244" s="22" t="s">
        <v>22</v>
      </c>
      <c r="G244" s="5">
        <v>0</v>
      </c>
      <c r="H244" s="5"/>
      <c r="I244" s="5"/>
      <c r="J244" s="5">
        <f t="shared" si="15"/>
        <v>0</v>
      </c>
      <c r="K244" s="8">
        <v>144</v>
      </c>
      <c r="L244" s="8">
        <f t="shared" si="19"/>
        <v>0</v>
      </c>
      <c r="M244" s="8">
        <f t="shared" si="16"/>
        <v>0</v>
      </c>
      <c r="N244" s="8">
        <f t="shared" si="17"/>
        <v>0</v>
      </c>
      <c r="O244" s="8">
        <f t="shared" si="18"/>
        <v>0</v>
      </c>
    </row>
    <row r="245" spans="1:15">
      <c r="A245" s="40" t="s">
        <v>285</v>
      </c>
      <c r="B245" s="22" t="s">
        <v>138</v>
      </c>
      <c r="C245" s="7" t="s">
        <v>24</v>
      </c>
      <c r="D245" s="6" t="s">
        <v>139</v>
      </c>
      <c r="E245" s="24" t="s">
        <v>332</v>
      </c>
      <c r="F245" s="22" t="s">
        <v>27</v>
      </c>
      <c r="G245" s="5">
        <v>27</v>
      </c>
      <c r="H245" s="5"/>
      <c r="I245" s="5"/>
      <c r="J245" s="16">
        <f t="shared" si="15"/>
        <v>27</v>
      </c>
      <c r="K245" s="8">
        <v>220</v>
      </c>
      <c r="L245" s="8">
        <f t="shared" si="19"/>
        <v>5940</v>
      </c>
      <c r="M245" s="8">
        <f t="shared" si="16"/>
        <v>0</v>
      </c>
      <c r="N245" s="8">
        <f t="shared" si="17"/>
        <v>0</v>
      </c>
      <c r="O245" s="8">
        <f t="shared" si="18"/>
        <v>5940</v>
      </c>
    </row>
    <row r="246" spans="1:15">
      <c r="A246" s="40" t="s">
        <v>285</v>
      </c>
      <c r="B246" s="22" t="s">
        <v>138</v>
      </c>
      <c r="C246" s="7" t="s">
        <v>24</v>
      </c>
      <c r="D246" s="6" t="s">
        <v>139</v>
      </c>
      <c r="E246" s="24" t="s">
        <v>333</v>
      </c>
      <c r="F246" s="22" t="s">
        <v>22</v>
      </c>
      <c r="G246" s="5">
        <v>113</v>
      </c>
      <c r="H246" s="5"/>
      <c r="I246" s="5">
        <f>26+14+5+3+2+1+1+38+23</f>
        <v>113</v>
      </c>
      <c r="J246" s="5">
        <f t="shared" si="15"/>
        <v>0</v>
      </c>
      <c r="K246" s="8">
        <v>32.119999999999997</v>
      </c>
      <c r="L246" s="8">
        <f t="shared" si="19"/>
        <v>3629.5599999999995</v>
      </c>
      <c r="M246" s="8">
        <f t="shared" si="16"/>
        <v>0</v>
      </c>
      <c r="N246" s="8">
        <f t="shared" si="17"/>
        <v>3629.5599999999995</v>
      </c>
      <c r="O246" s="8">
        <f t="shared" si="18"/>
        <v>0</v>
      </c>
    </row>
    <row r="247" spans="1:15">
      <c r="A247" s="40" t="s">
        <v>285</v>
      </c>
      <c r="B247" s="22" t="s">
        <v>138</v>
      </c>
      <c r="C247" s="7" t="s">
        <v>24</v>
      </c>
      <c r="D247" s="6" t="s">
        <v>139</v>
      </c>
      <c r="E247" s="10" t="s">
        <v>579</v>
      </c>
      <c r="F247" s="22" t="s">
        <v>22</v>
      </c>
      <c r="G247" s="5"/>
      <c r="H247" s="5">
        <v>400</v>
      </c>
      <c r="I247" s="5">
        <v>400</v>
      </c>
      <c r="J247" s="5">
        <f>+G247+H247-I247</f>
        <v>0</v>
      </c>
      <c r="K247" s="8">
        <v>210</v>
      </c>
      <c r="L247" s="8">
        <f>+G247*K247</f>
        <v>0</v>
      </c>
      <c r="M247" s="8">
        <f>+H247*K247</f>
        <v>84000</v>
      </c>
      <c r="N247" s="8">
        <f>+I247*K247</f>
        <v>84000</v>
      </c>
      <c r="O247" s="8">
        <f>+L247+M247-N247</f>
        <v>0</v>
      </c>
    </row>
    <row r="248" spans="1:15">
      <c r="A248" s="40" t="s">
        <v>285</v>
      </c>
      <c r="B248" s="22" t="s">
        <v>138</v>
      </c>
      <c r="C248" s="7" t="s">
        <v>24</v>
      </c>
      <c r="D248" s="6" t="s">
        <v>139</v>
      </c>
      <c r="E248" s="24" t="s">
        <v>334</v>
      </c>
      <c r="F248" s="22" t="s">
        <v>22</v>
      </c>
      <c r="G248" s="5">
        <v>123</v>
      </c>
      <c r="H248" s="5"/>
      <c r="I248" s="5">
        <f>28+5+3+2+3+1+14+14+28+4+1+3+2+5+10</f>
        <v>123</v>
      </c>
      <c r="J248" s="5">
        <f t="shared" si="15"/>
        <v>0</v>
      </c>
      <c r="K248" s="8">
        <v>19</v>
      </c>
      <c r="L248" s="8">
        <f t="shared" si="19"/>
        <v>2337</v>
      </c>
      <c r="M248" s="8">
        <f t="shared" si="16"/>
        <v>0</v>
      </c>
      <c r="N248" s="8">
        <f t="shared" si="17"/>
        <v>2337</v>
      </c>
      <c r="O248" s="8">
        <f t="shared" si="18"/>
        <v>0</v>
      </c>
    </row>
    <row r="249" spans="1:15">
      <c r="A249" s="40" t="s">
        <v>285</v>
      </c>
      <c r="B249" s="22" t="s">
        <v>138</v>
      </c>
      <c r="C249" s="7" t="s">
        <v>24</v>
      </c>
      <c r="D249" s="6" t="s">
        <v>139</v>
      </c>
      <c r="E249" s="24" t="s">
        <v>335</v>
      </c>
      <c r="F249" s="22" t="s">
        <v>22</v>
      </c>
      <c r="G249" s="5">
        <v>0</v>
      </c>
      <c r="H249" s="5"/>
      <c r="I249" s="5"/>
      <c r="J249" s="5">
        <f t="shared" si="15"/>
        <v>0</v>
      </c>
      <c r="K249" s="8">
        <v>295</v>
      </c>
      <c r="L249" s="8">
        <f t="shared" si="19"/>
        <v>0</v>
      </c>
      <c r="M249" s="8">
        <f t="shared" si="16"/>
        <v>0</v>
      </c>
      <c r="N249" s="8">
        <f t="shared" si="17"/>
        <v>0</v>
      </c>
      <c r="O249" s="8">
        <f t="shared" si="18"/>
        <v>0</v>
      </c>
    </row>
    <row r="250" spans="1:15">
      <c r="A250" s="40" t="s">
        <v>285</v>
      </c>
      <c r="B250" s="22" t="s">
        <v>138</v>
      </c>
      <c r="C250" s="7" t="s">
        <v>24</v>
      </c>
      <c r="D250" s="6" t="s">
        <v>139</v>
      </c>
      <c r="E250" s="24" t="s">
        <v>336</v>
      </c>
      <c r="F250" s="7" t="s">
        <v>27</v>
      </c>
      <c r="G250" s="5">
        <v>0</v>
      </c>
      <c r="H250" s="5"/>
      <c r="I250" s="5"/>
      <c r="J250" s="5">
        <f t="shared" si="15"/>
        <v>0</v>
      </c>
      <c r="K250" s="8">
        <v>164</v>
      </c>
      <c r="L250" s="8">
        <f t="shared" si="19"/>
        <v>0</v>
      </c>
      <c r="M250" s="8">
        <f t="shared" si="16"/>
        <v>0</v>
      </c>
      <c r="N250" s="8">
        <f t="shared" si="17"/>
        <v>0</v>
      </c>
      <c r="O250" s="8">
        <f t="shared" si="18"/>
        <v>0</v>
      </c>
    </row>
    <row r="251" spans="1:15">
      <c r="A251" s="40" t="s">
        <v>285</v>
      </c>
      <c r="B251" s="22" t="s">
        <v>138</v>
      </c>
      <c r="C251" s="7" t="s">
        <v>24</v>
      </c>
      <c r="D251" s="6" t="s">
        <v>139</v>
      </c>
      <c r="E251" s="24" t="s">
        <v>337</v>
      </c>
      <c r="F251" s="7" t="s">
        <v>27</v>
      </c>
      <c r="G251" s="5">
        <v>83</v>
      </c>
      <c r="H251" s="5"/>
      <c r="I251" s="5"/>
      <c r="J251" s="16">
        <f t="shared" si="15"/>
        <v>83</v>
      </c>
      <c r="K251" s="8">
        <v>245</v>
      </c>
      <c r="L251" s="8">
        <f t="shared" si="19"/>
        <v>20335</v>
      </c>
      <c r="M251" s="8">
        <f t="shared" si="16"/>
        <v>0</v>
      </c>
      <c r="N251" s="8">
        <f t="shared" si="17"/>
        <v>0</v>
      </c>
      <c r="O251" s="8">
        <f t="shared" si="18"/>
        <v>20335</v>
      </c>
    </row>
    <row r="252" spans="1:15">
      <c r="A252" s="40" t="s">
        <v>285</v>
      </c>
      <c r="B252" s="22" t="s">
        <v>58</v>
      </c>
      <c r="C252" s="7" t="s">
        <v>24</v>
      </c>
      <c r="D252" s="6" t="s">
        <v>59</v>
      </c>
      <c r="E252" s="24" t="s">
        <v>338</v>
      </c>
      <c r="F252" s="22" t="s">
        <v>64</v>
      </c>
      <c r="G252" s="5">
        <v>67</v>
      </c>
      <c r="H252" s="5"/>
      <c r="I252" s="5"/>
      <c r="J252" s="5">
        <f t="shared" si="15"/>
        <v>67</v>
      </c>
      <c r="K252" s="8">
        <v>188.24</v>
      </c>
      <c r="L252" s="8">
        <f t="shared" si="19"/>
        <v>12612.08</v>
      </c>
      <c r="M252" s="8">
        <f t="shared" si="16"/>
        <v>0</v>
      </c>
      <c r="N252" s="8">
        <f t="shared" si="17"/>
        <v>0</v>
      </c>
      <c r="O252" s="8">
        <f t="shared" si="18"/>
        <v>12612.08</v>
      </c>
    </row>
    <row r="253" spans="1:15">
      <c r="A253" s="40" t="s">
        <v>285</v>
      </c>
      <c r="B253" s="22" t="s">
        <v>58</v>
      </c>
      <c r="C253" s="7" t="s">
        <v>24</v>
      </c>
      <c r="D253" s="6" t="s">
        <v>59</v>
      </c>
      <c r="E253" s="24" t="s">
        <v>339</v>
      </c>
      <c r="F253" s="22" t="s">
        <v>340</v>
      </c>
      <c r="G253" s="5">
        <v>29</v>
      </c>
      <c r="H253" s="5"/>
      <c r="I253" s="5">
        <v>9</v>
      </c>
      <c r="J253" s="16">
        <f t="shared" si="15"/>
        <v>20</v>
      </c>
      <c r="K253" s="8">
        <v>95.8</v>
      </c>
      <c r="L253" s="8">
        <f t="shared" si="19"/>
        <v>2778.2</v>
      </c>
      <c r="M253" s="8">
        <f t="shared" si="16"/>
        <v>0</v>
      </c>
      <c r="N253" s="8">
        <f t="shared" si="17"/>
        <v>862.19999999999993</v>
      </c>
      <c r="O253" s="8">
        <f t="shared" si="18"/>
        <v>1916</v>
      </c>
    </row>
    <row r="254" spans="1:15">
      <c r="A254" s="40" t="s">
        <v>285</v>
      </c>
      <c r="B254" s="22" t="s">
        <v>58</v>
      </c>
      <c r="C254" s="7" t="s">
        <v>24</v>
      </c>
      <c r="D254" s="6" t="s">
        <v>59</v>
      </c>
      <c r="E254" s="24" t="s">
        <v>341</v>
      </c>
      <c r="F254" s="22" t="s">
        <v>64</v>
      </c>
      <c r="G254" s="5">
        <v>0</v>
      </c>
      <c r="H254" s="5"/>
      <c r="I254" s="5"/>
      <c r="J254" s="5">
        <f t="shared" si="15"/>
        <v>0</v>
      </c>
      <c r="K254" s="8">
        <v>120</v>
      </c>
      <c r="L254" s="8">
        <f t="shared" si="19"/>
        <v>0</v>
      </c>
      <c r="M254" s="8">
        <f t="shared" si="16"/>
        <v>0</v>
      </c>
      <c r="N254" s="8">
        <f t="shared" si="17"/>
        <v>0</v>
      </c>
      <c r="O254" s="8">
        <f t="shared" si="18"/>
        <v>0</v>
      </c>
    </row>
    <row r="255" spans="1:15">
      <c r="A255" s="40" t="s">
        <v>285</v>
      </c>
      <c r="B255" s="22" t="s">
        <v>58</v>
      </c>
      <c r="C255" s="7" t="s">
        <v>24</v>
      </c>
      <c r="D255" s="6" t="s">
        <v>59</v>
      </c>
      <c r="E255" s="24" t="s">
        <v>342</v>
      </c>
      <c r="F255" s="7" t="s">
        <v>27</v>
      </c>
      <c r="G255" s="5">
        <v>9</v>
      </c>
      <c r="H255" s="5"/>
      <c r="I255" s="5">
        <v>3</v>
      </c>
      <c r="J255" s="5">
        <f t="shared" si="15"/>
        <v>6</v>
      </c>
      <c r="K255" s="8">
        <v>953.39</v>
      </c>
      <c r="L255" s="8">
        <f t="shared" si="19"/>
        <v>8580.51</v>
      </c>
      <c r="M255" s="8">
        <f t="shared" si="16"/>
        <v>0</v>
      </c>
      <c r="N255" s="8">
        <f t="shared" si="17"/>
        <v>2860.17</v>
      </c>
      <c r="O255" s="8">
        <f t="shared" si="18"/>
        <v>5720.34</v>
      </c>
    </row>
    <row r="256" spans="1:15">
      <c r="A256" s="40" t="s">
        <v>285</v>
      </c>
      <c r="B256" s="22" t="s">
        <v>58</v>
      </c>
      <c r="C256" s="7" t="s">
        <v>24</v>
      </c>
      <c r="D256" s="6" t="s">
        <v>59</v>
      </c>
      <c r="E256" s="24" t="s">
        <v>343</v>
      </c>
      <c r="F256" s="7" t="s">
        <v>27</v>
      </c>
      <c r="G256" s="5">
        <v>10</v>
      </c>
      <c r="H256" s="5"/>
      <c r="I256" s="5">
        <v>3</v>
      </c>
      <c r="J256" s="5">
        <f t="shared" si="15"/>
        <v>7</v>
      </c>
      <c r="K256" s="8">
        <v>569.91999999999996</v>
      </c>
      <c r="L256" s="8">
        <f t="shared" si="19"/>
        <v>5699.2</v>
      </c>
      <c r="M256" s="8">
        <f t="shared" si="16"/>
        <v>0</v>
      </c>
      <c r="N256" s="8">
        <f t="shared" si="17"/>
        <v>1709.7599999999998</v>
      </c>
      <c r="O256" s="8">
        <f t="shared" si="18"/>
        <v>3989.44</v>
      </c>
    </row>
    <row r="257" spans="1:15">
      <c r="A257" s="40" t="s">
        <v>285</v>
      </c>
      <c r="B257" s="22" t="s">
        <v>344</v>
      </c>
      <c r="C257" s="7" t="s">
        <v>24</v>
      </c>
      <c r="D257" s="6" t="s">
        <v>59</v>
      </c>
      <c r="E257" s="24" t="s">
        <v>345</v>
      </c>
      <c r="F257" s="7" t="s">
        <v>27</v>
      </c>
      <c r="G257" s="5">
        <v>1</v>
      </c>
      <c r="H257" s="5"/>
      <c r="I257" s="5">
        <v>1</v>
      </c>
      <c r="J257" s="5">
        <f t="shared" si="15"/>
        <v>0</v>
      </c>
      <c r="K257" s="8">
        <v>662.08</v>
      </c>
      <c r="L257" s="8">
        <f t="shared" si="19"/>
        <v>662.08</v>
      </c>
      <c r="M257" s="8">
        <f t="shared" si="16"/>
        <v>0</v>
      </c>
      <c r="N257" s="8">
        <f t="shared" si="17"/>
        <v>662.08</v>
      </c>
      <c r="O257" s="8">
        <f t="shared" si="18"/>
        <v>0</v>
      </c>
    </row>
    <row r="258" spans="1:15">
      <c r="A258" s="40" t="s">
        <v>285</v>
      </c>
      <c r="B258" s="35" t="s">
        <v>18</v>
      </c>
      <c r="C258" s="19" t="s">
        <v>19</v>
      </c>
      <c r="D258" s="6" t="s">
        <v>20</v>
      </c>
      <c r="E258" s="24" t="s">
        <v>346</v>
      </c>
      <c r="F258" s="7" t="s">
        <v>22</v>
      </c>
      <c r="G258" s="5">
        <v>0</v>
      </c>
      <c r="H258" s="5"/>
      <c r="I258" s="5"/>
      <c r="J258" s="5">
        <f t="shared" si="15"/>
        <v>0</v>
      </c>
      <c r="K258" s="8">
        <v>750</v>
      </c>
      <c r="L258" s="8">
        <f t="shared" si="19"/>
        <v>0</v>
      </c>
      <c r="M258" s="8">
        <f t="shared" si="16"/>
        <v>0</v>
      </c>
      <c r="N258" s="8">
        <f t="shared" si="17"/>
        <v>0</v>
      </c>
      <c r="O258" s="8">
        <f t="shared" si="18"/>
        <v>0</v>
      </c>
    </row>
    <row r="259" spans="1:15">
      <c r="A259" s="40" t="s">
        <v>285</v>
      </c>
      <c r="B259" s="22" t="s">
        <v>344</v>
      </c>
      <c r="C259" s="7" t="s">
        <v>24</v>
      </c>
      <c r="D259" s="6" t="s">
        <v>59</v>
      </c>
      <c r="E259" s="24" t="s">
        <v>347</v>
      </c>
      <c r="F259" s="7" t="s">
        <v>27</v>
      </c>
      <c r="G259" s="5">
        <v>34</v>
      </c>
      <c r="H259" s="5">
        <v>40</v>
      </c>
      <c r="I259" s="5">
        <v>20</v>
      </c>
      <c r="J259" s="5">
        <f t="shared" si="15"/>
        <v>54</v>
      </c>
      <c r="K259" s="8">
        <v>180</v>
      </c>
      <c r="L259" s="8">
        <f t="shared" si="19"/>
        <v>6120</v>
      </c>
      <c r="M259" s="8">
        <f t="shared" si="16"/>
        <v>7200</v>
      </c>
      <c r="N259" s="8">
        <f t="shared" si="17"/>
        <v>3600</v>
      </c>
      <c r="O259" s="8">
        <f t="shared" si="18"/>
        <v>9720</v>
      </c>
    </row>
    <row r="260" spans="1:15">
      <c r="A260" s="40" t="s">
        <v>285</v>
      </c>
      <c r="B260" s="22" t="s">
        <v>74</v>
      </c>
      <c r="C260" s="7" t="s">
        <v>24</v>
      </c>
      <c r="D260" s="6" t="s">
        <v>84</v>
      </c>
      <c r="E260" s="24" t="s">
        <v>348</v>
      </c>
      <c r="F260" s="7" t="s">
        <v>22</v>
      </c>
      <c r="G260" s="5">
        <v>0</v>
      </c>
      <c r="H260" s="5"/>
      <c r="I260" s="5"/>
      <c r="J260" s="5">
        <f t="shared" si="15"/>
        <v>0</v>
      </c>
      <c r="K260" s="8">
        <v>13</v>
      </c>
      <c r="L260" s="8">
        <f t="shared" si="19"/>
        <v>0</v>
      </c>
      <c r="M260" s="8">
        <f t="shared" si="16"/>
        <v>0</v>
      </c>
      <c r="N260" s="8">
        <f t="shared" si="17"/>
        <v>0</v>
      </c>
      <c r="O260" s="8">
        <f t="shared" si="18"/>
        <v>0</v>
      </c>
    </row>
    <row r="261" spans="1:15">
      <c r="A261" s="40" t="s">
        <v>285</v>
      </c>
      <c r="B261" s="22" t="s">
        <v>74</v>
      </c>
      <c r="C261" s="7" t="s">
        <v>24</v>
      </c>
      <c r="D261" s="6" t="s">
        <v>84</v>
      </c>
      <c r="E261" s="24" t="s">
        <v>349</v>
      </c>
      <c r="F261" s="7" t="s">
        <v>229</v>
      </c>
      <c r="G261" s="5">
        <v>0</v>
      </c>
      <c r="H261" s="5"/>
      <c r="I261" s="5"/>
      <c r="J261" s="5">
        <f t="shared" si="15"/>
        <v>0</v>
      </c>
      <c r="K261" s="8">
        <v>134.4</v>
      </c>
      <c r="L261" s="8">
        <f t="shared" si="19"/>
        <v>0</v>
      </c>
      <c r="M261" s="8">
        <f t="shared" si="16"/>
        <v>0</v>
      </c>
      <c r="N261" s="8">
        <f t="shared" si="17"/>
        <v>0</v>
      </c>
      <c r="O261" s="8">
        <f t="shared" si="18"/>
        <v>0</v>
      </c>
    </row>
    <row r="262" spans="1:15">
      <c r="A262" s="40" t="s">
        <v>350</v>
      </c>
      <c r="B262" s="22" t="s">
        <v>74</v>
      </c>
      <c r="C262" s="7" t="s">
        <v>24</v>
      </c>
      <c r="D262" s="6" t="s">
        <v>84</v>
      </c>
      <c r="E262" s="24" t="s">
        <v>351</v>
      </c>
      <c r="F262" s="22" t="s">
        <v>229</v>
      </c>
      <c r="G262" s="5">
        <v>0</v>
      </c>
      <c r="H262" s="5"/>
      <c r="I262" s="5"/>
      <c r="J262" s="5">
        <f t="shared" si="15"/>
        <v>0</v>
      </c>
      <c r="K262" s="8">
        <v>134.4</v>
      </c>
      <c r="L262" s="8">
        <f t="shared" si="19"/>
        <v>0</v>
      </c>
      <c r="M262" s="8">
        <f t="shared" si="16"/>
        <v>0</v>
      </c>
      <c r="N262" s="8">
        <f t="shared" si="17"/>
        <v>0</v>
      </c>
      <c r="O262" s="8">
        <f t="shared" si="18"/>
        <v>0</v>
      </c>
    </row>
    <row r="263" spans="1:15">
      <c r="A263" s="40" t="s">
        <v>350</v>
      </c>
      <c r="B263" s="22" t="s">
        <v>74</v>
      </c>
      <c r="C263" s="7" t="s">
        <v>24</v>
      </c>
      <c r="D263" s="6" t="s">
        <v>84</v>
      </c>
      <c r="E263" s="24" t="s">
        <v>352</v>
      </c>
      <c r="F263" s="22" t="s">
        <v>229</v>
      </c>
      <c r="G263" s="5">
        <v>0</v>
      </c>
      <c r="H263" s="5"/>
      <c r="I263" s="5"/>
      <c r="J263" s="5">
        <f t="shared" si="15"/>
        <v>0</v>
      </c>
      <c r="K263" s="8">
        <v>134.4</v>
      </c>
      <c r="L263" s="8">
        <f t="shared" si="19"/>
        <v>0</v>
      </c>
      <c r="M263" s="8">
        <f t="shared" si="16"/>
        <v>0</v>
      </c>
      <c r="N263" s="8">
        <f t="shared" si="17"/>
        <v>0</v>
      </c>
      <c r="O263" s="8">
        <f t="shared" si="18"/>
        <v>0</v>
      </c>
    </row>
    <row r="264" spans="1:15">
      <c r="A264" s="40" t="s">
        <v>350</v>
      </c>
      <c r="B264" s="22" t="s">
        <v>74</v>
      </c>
      <c r="C264" s="7" t="s">
        <v>24</v>
      </c>
      <c r="D264" s="6" t="s">
        <v>84</v>
      </c>
      <c r="E264" s="24" t="s">
        <v>353</v>
      </c>
      <c r="F264" s="7" t="s">
        <v>229</v>
      </c>
      <c r="G264" s="5">
        <v>0</v>
      </c>
      <c r="H264" s="5"/>
      <c r="I264" s="5"/>
      <c r="J264" s="16">
        <f t="shared" si="15"/>
        <v>0</v>
      </c>
      <c r="K264" s="8">
        <v>9</v>
      </c>
      <c r="L264" s="8">
        <f t="shared" si="19"/>
        <v>0</v>
      </c>
      <c r="M264" s="8">
        <f t="shared" si="16"/>
        <v>0</v>
      </c>
      <c r="N264" s="8">
        <f t="shared" si="17"/>
        <v>0</v>
      </c>
      <c r="O264" s="8">
        <f t="shared" si="18"/>
        <v>0</v>
      </c>
    </row>
    <row r="265" spans="1:15">
      <c r="A265" s="40" t="s">
        <v>350</v>
      </c>
      <c r="B265" s="36"/>
      <c r="C265" s="18"/>
      <c r="D265" s="6" t="s">
        <v>328</v>
      </c>
      <c r="E265" s="24" t="s">
        <v>354</v>
      </c>
      <c r="F265" s="7" t="s">
        <v>87</v>
      </c>
      <c r="G265" s="5">
        <v>0</v>
      </c>
      <c r="H265" s="5"/>
      <c r="I265" s="5"/>
      <c r="J265" s="5">
        <f t="shared" si="15"/>
        <v>0</v>
      </c>
      <c r="K265" s="8"/>
      <c r="L265" s="8">
        <f t="shared" si="19"/>
        <v>0</v>
      </c>
      <c r="M265" s="8">
        <f t="shared" si="16"/>
        <v>0</v>
      </c>
      <c r="N265" s="8">
        <f t="shared" si="17"/>
        <v>0</v>
      </c>
      <c r="O265" s="8">
        <f t="shared" si="18"/>
        <v>0</v>
      </c>
    </row>
    <row r="266" spans="1:15">
      <c r="A266" s="40" t="s">
        <v>350</v>
      </c>
      <c r="B266" s="36"/>
      <c r="C266" s="18"/>
      <c r="D266" s="6" t="s">
        <v>328</v>
      </c>
      <c r="E266" s="24" t="s">
        <v>355</v>
      </c>
      <c r="F266" s="22" t="s">
        <v>87</v>
      </c>
      <c r="G266" s="5">
        <v>33</v>
      </c>
      <c r="H266" s="5"/>
      <c r="I266" s="5"/>
      <c r="J266" s="5">
        <f t="shared" si="15"/>
        <v>33</v>
      </c>
      <c r="K266" s="8"/>
      <c r="L266" s="8">
        <f t="shared" si="19"/>
        <v>0</v>
      </c>
      <c r="M266" s="8">
        <f t="shared" si="16"/>
        <v>0</v>
      </c>
      <c r="N266" s="8">
        <f t="shared" si="17"/>
        <v>0</v>
      </c>
      <c r="O266" s="8">
        <f t="shared" si="18"/>
        <v>0</v>
      </c>
    </row>
    <row r="267" spans="1:15">
      <c r="A267" s="40" t="s">
        <v>350</v>
      </c>
      <c r="B267" s="22" t="s">
        <v>104</v>
      </c>
      <c r="C267" s="7" t="s">
        <v>24</v>
      </c>
      <c r="D267" s="6" t="s">
        <v>105</v>
      </c>
      <c r="E267" s="24" t="s">
        <v>356</v>
      </c>
      <c r="F267" s="7" t="s">
        <v>22</v>
      </c>
      <c r="G267" s="5">
        <v>46</v>
      </c>
      <c r="H267" s="5">
        <v>23</v>
      </c>
      <c r="I267" s="5"/>
      <c r="J267" s="5">
        <f t="shared" si="15"/>
        <v>69</v>
      </c>
      <c r="K267" s="8">
        <v>59.93</v>
      </c>
      <c r="L267" s="8">
        <f t="shared" si="19"/>
        <v>2756.78</v>
      </c>
      <c r="M267" s="8">
        <f t="shared" si="16"/>
        <v>1378.39</v>
      </c>
      <c r="N267" s="8">
        <f t="shared" si="17"/>
        <v>0</v>
      </c>
      <c r="O267" s="8">
        <f t="shared" si="18"/>
        <v>4135.17</v>
      </c>
    </row>
    <row r="268" spans="1:15">
      <c r="A268" s="40" t="s">
        <v>350</v>
      </c>
      <c r="B268" s="22" t="s">
        <v>74</v>
      </c>
      <c r="C268" s="7" t="s">
        <v>24</v>
      </c>
      <c r="D268" s="6" t="s">
        <v>84</v>
      </c>
      <c r="E268" s="24" t="s">
        <v>357</v>
      </c>
      <c r="F268" s="7" t="s">
        <v>27</v>
      </c>
      <c r="G268" s="5">
        <v>10</v>
      </c>
      <c r="H268" s="5">
        <v>0</v>
      </c>
      <c r="I268" s="5">
        <v>10</v>
      </c>
      <c r="J268" s="16">
        <f t="shared" si="15"/>
        <v>0</v>
      </c>
      <c r="K268" s="8">
        <v>42.79</v>
      </c>
      <c r="L268" s="8">
        <f t="shared" si="19"/>
        <v>427.9</v>
      </c>
      <c r="M268" s="8">
        <f t="shared" si="16"/>
        <v>0</v>
      </c>
      <c r="N268" s="8">
        <f t="shared" si="17"/>
        <v>427.9</v>
      </c>
      <c r="O268" s="8">
        <f t="shared" si="18"/>
        <v>0</v>
      </c>
    </row>
    <row r="269" spans="1:15">
      <c r="A269" s="40" t="s">
        <v>350</v>
      </c>
      <c r="B269" s="22" t="s">
        <v>74</v>
      </c>
      <c r="C269" s="7" t="s">
        <v>24</v>
      </c>
      <c r="D269" s="6" t="s">
        <v>84</v>
      </c>
      <c r="E269" s="24" t="s">
        <v>358</v>
      </c>
      <c r="F269" s="7" t="s">
        <v>22</v>
      </c>
      <c r="G269" s="5">
        <v>18</v>
      </c>
      <c r="H269" s="5"/>
      <c r="I269" s="5">
        <f>1+5+1+11</f>
        <v>18</v>
      </c>
      <c r="J269" s="5">
        <f t="shared" si="15"/>
        <v>0</v>
      </c>
      <c r="K269" s="8">
        <v>225</v>
      </c>
      <c r="L269" s="8">
        <f t="shared" si="19"/>
        <v>4050</v>
      </c>
      <c r="M269" s="8">
        <f t="shared" si="16"/>
        <v>0</v>
      </c>
      <c r="N269" s="8">
        <f t="shared" si="17"/>
        <v>4050</v>
      </c>
      <c r="O269" s="8">
        <f t="shared" si="18"/>
        <v>0</v>
      </c>
    </row>
    <row r="270" spans="1:15">
      <c r="A270" s="40" t="s">
        <v>350</v>
      </c>
      <c r="B270" s="22" t="s">
        <v>74</v>
      </c>
      <c r="C270" s="7" t="s">
        <v>24</v>
      </c>
      <c r="D270" s="6" t="s">
        <v>84</v>
      </c>
      <c r="E270" s="24" t="s">
        <v>359</v>
      </c>
      <c r="F270" s="22" t="s">
        <v>22</v>
      </c>
      <c r="G270" s="5">
        <v>93</v>
      </c>
      <c r="H270" s="5"/>
      <c r="I270" s="5">
        <f>10+3+1+1+8+4+2+3</f>
        <v>32</v>
      </c>
      <c r="J270" s="5">
        <f t="shared" si="15"/>
        <v>61</v>
      </c>
      <c r="K270" s="8">
        <v>262.2</v>
      </c>
      <c r="L270" s="8">
        <f t="shared" si="19"/>
        <v>24384.6</v>
      </c>
      <c r="M270" s="8">
        <f t="shared" si="16"/>
        <v>0</v>
      </c>
      <c r="N270" s="8">
        <f t="shared" si="17"/>
        <v>8390.4</v>
      </c>
      <c r="O270" s="8">
        <f t="shared" si="18"/>
        <v>15994.199999999999</v>
      </c>
    </row>
    <row r="271" spans="1:15">
      <c r="A271" s="40" t="s">
        <v>350</v>
      </c>
      <c r="B271" s="22" t="s">
        <v>74</v>
      </c>
      <c r="C271" s="7" t="s">
        <v>24</v>
      </c>
      <c r="D271" s="6" t="s">
        <v>84</v>
      </c>
      <c r="E271" s="24" t="s">
        <v>360</v>
      </c>
      <c r="F271" s="7" t="s">
        <v>22</v>
      </c>
      <c r="G271" s="5">
        <v>0</v>
      </c>
      <c r="H271" s="5"/>
      <c r="I271" s="5"/>
      <c r="J271" s="5">
        <f t="shared" ref="J271:J339" si="20">+G271+H271-I271</f>
        <v>0</v>
      </c>
      <c r="K271" s="8">
        <v>200</v>
      </c>
      <c r="L271" s="8">
        <f t="shared" si="19"/>
        <v>0</v>
      </c>
      <c r="M271" s="8">
        <f t="shared" ref="M271:M339" si="21">+H271*K271</f>
        <v>0</v>
      </c>
      <c r="N271" s="8">
        <f t="shared" ref="N271:N339" si="22">+I271*K271</f>
        <v>0</v>
      </c>
      <c r="O271" s="8">
        <f t="shared" ref="O271:O339" si="23">+L271+M271-N271</f>
        <v>0</v>
      </c>
    </row>
    <row r="272" spans="1:15">
      <c r="A272" s="40" t="s">
        <v>350</v>
      </c>
      <c r="B272" s="22" t="s">
        <v>58</v>
      </c>
      <c r="C272" s="7" t="s">
        <v>24</v>
      </c>
      <c r="D272" s="6" t="s">
        <v>84</v>
      </c>
      <c r="E272" s="24" t="s">
        <v>361</v>
      </c>
      <c r="F272" s="7" t="s">
        <v>22</v>
      </c>
      <c r="G272" s="5">
        <v>0</v>
      </c>
      <c r="H272" s="5"/>
      <c r="I272" s="5"/>
      <c r="J272" s="5">
        <f t="shared" si="20"/>
        <v>0</v>
      </c>
      <c r="K272" s="8">
        <v>1083.9000000000001</v>
      </c>
      <c r="L272" s="8">
        <f t="shared" ref="L272:L340" si="24">+G272*K272</f>
        <v>0</v>
      </c>
      <c r="M272" s="8">
        <f t="shared" si="21"/>
        <v>0</v>
      </c>
      <c r="N272" s="8">
        <f t="shared" si="22"/>
        <v>0</v>
      </c>
      <c r="O272" s="8">
        <f t="shared" si="23"/>
        <v>0</v>
      </c>
    </row>
    <row r="273" spans="1:15">
      <c r="A273" s="40" t="s">
        <v>350</v>
      </c>
      <c r="B273" s="22" t="s">
        <v>74</v>
      </c>
      <c r="C273" s="7" t="s">
        <v>24</v>
      </c>
      <c r="D273" s="6" t="s">
        <v>84</v>
      </c>
      <c r="E273" s="24" t="s">
        <v>362</v>
      </c>
      <c r="F273" s="7" t="s">
        <v>22</v>
      </c>
      <c r="G273" s="5">
        <v>31</v>
      </c>
      <c r="H273" s="5"/>
      <c r="I273" s="5">
        <v>5</v>
      </c>
      <c r="J273" s="5">
        <f t="shared" si="20"/>
        <v>26</v>
      </c>
      <c r="K273" s="8">
        <v>400</v>
      </c>
      <c r="L273" s="8">
        <f t="shared" si="24"/>
        <v>12400</v>
      </c>
      <c r="M273" s="8">
        <f t="shared" si="21"/>
        <v>0</v>
      </c>
      <c r="N273" s="8">
        <f t="shared" si="22"/>
        <v>2000</v>
      </c>
      <c r="O273" s="8">
        <f t="shared" si="23"/>
        <v>10400</v>
      </c>
    </row>
    <row r="274" spans="1:15">
      <c r="A274" s="40" t="s">
        <v>350</v>
      </c>
      <c r="B274" s="22" t="s">
        <v>74</v>
      </c>
      <c r="C274" s="7" t="s">
        <v>24</v>
      </c>
      <c r="D274" s="6" t="s">
        <v>84</v>
      </c>
      <c r="E274" s="10" t="s">
        <v>363</v>
      </c>
      <c r="F274" s="7" t="s">
        <v>22</v>
      </c>
      <c r="G274" s="5">
        <v>1</v>
      </c>
      <c r="H274" s="5"/>
      <c r="I274" s="5"/>
      <c r="J274" s="5">
        <f t="shared" si="20"/>
        <v>1</v>
      </c>
      <c r="K274" s="8">
        <v>789</v>
      </c>
      <c r="L274" s="8">
        <f t="shared" si="24"/>
        <v>789</v>
      </c>
      <c r="M274" s="8">
        <f t="shared" si="21"/>
        <v>0</v>
      </c>
      <c r="N274" s="8">
        <f t="shared" si="22"/>
        <v>0</v>
      </c>
      <c r="O274" s="8">
        <f t="shared" si="23"/>
        <v>789</v>
      </c>
    </row>
    <row r="275" spans="1:15">
      <c r="A275" s="40" t="s">
        <v>350</v>
      </c>
      <c r="B275" s="22" t="s">
        <v>41</v>
      </c>
      <c r="C275" s="7" t="s">
        <v>24</v>
      </c>
      <c r="D275" s="6" t="s">
        <v>42</v>
      </c>
      <c r="E275" s="24" t="s">
        <v>364</v>
      </c>
      <c r="F275" s="7" t="s">
        <v>27</v>
      </c>
      <c r="G275" s="5">
        <v>0</v>
      </c>
      <c r="H275" s="5"/>
      <c r="I275" s="5"/>
      <c r="J275" s="5">
        <f t="shared" si="20"/>
        <v>0</v>
      </c>
      <c r="K275" s="8">
        <v>7360</v>
      </c>
      <c r="L275" s="8">
        <f t="shared" si="24"/>
        <v>0</v>
      </c>
      <c r="M275" s="8">
        <f t="shared" si="21"/>
        <v>0</v>
      </c>
      <c r="N275" s="8">
        <f t="shared" si="22"/>
        <v>0</v>
      </c>
      <c r="O275" s="8">
        <f t="shared" si="23"/>
        <v>0</v>
      </c>
    </row>
    <row r="276" spans="1:15">
      <c r="A276" s="40"/>
      <c r="B276" s="22" t="s">
        <v>580</v>
      </c>
      <c r="C276" s="7" t="s">
        <v>24</v>
      </c>
      <c r="D276" s="21" t="s">
        <v>581</v>
      </c>
      <c r="E276" s="10" t="s">
        <v>582</v>
      </c>
      <c r="F276" s="7" t="s">
        <v>27</v>
      </c>
      <c r="G276" s="5"/>
      <c r="H276" s="5">
        <v>1</v>
      </c>
      <c r="I276" s="5">
        <v>1</v>
      </c>
      <c r="J276" s="5">
        <f>+G276+H276-I276</f>
        <v>0</v>
      </c>
      <c r="K276" s="8">
        <v>33800</v>
      </c>
      <c r="L276" s="8">
        <f>+G276*K276</f>
        <v>0</v>
      </c>
      <c r="M276" s="8">
        <f>+H276*K276</f>
        <v>33800</v>
      </c>
      <c r="N276" s="8">
        <f>+I276*K276</f>
        <v>33800</v>
      </c>
      <c r="O276" s="8">
        <f>+L276+M276-N276</f>
        <v>0</v>
      </c>
    </row>
    <row r="277" spans="1:15">
      <c r="A277" s="40" t="s">
        <v>350</v>
      </c>
      <c r="B277" s="22" t="s">
        <v>74</v>
      </c>
      <c r="C277" s="7" t="s">
        <v>24</v>
      </c>
      <c r="D277" s="6" t="s">
        <v>84</v>
      </c>
      <c r="E277" s="24" t="s">
        <v>365</v>
      </c>
      <c r="F277" s="7" t="s">
        <v>22</v>
      </c>
      <c r="G277" s="5">
        <v>360</v>
      </c>
      <c r="H277" s="5"/>
      <c r="I277" s="5"/>
      <c r="J277" s="5">
        <f t="shared" si="20"/>
        <v>360</v>
      </c>
      <c r="K277" s="8">
        <v>26</v>
      </c>
      <c r="L277" s="8">
        <f t="shared" si="24"/>
        <v>9360</v>
      </c>
      <c r="M277" s="8">
        <f t="shared" si="21"/>
        <v>0</v>
      </c>
      <c r="N277" s="8">
        <f t="shared" si="22"/>
        <v>0</v>
      </c>
      <c r="O277" s="8">
        <f t="shared" si="23"/>
        <v>9360</v>
      </c>
    </row>
    <row r="278" spans="1:15">
      <c r="A278" s="40" t="s">
        <v>350</v>
      </c>
      <c r="B278" s="35" t="s">
        <v>29</v>
      </c>
      <c r="C278" s="19" t="s">
        <v>24</v>
      </c>
      <c r="D278" s="6" t="s">
        <v>129</v>
      </c>
      <c r="E278" s="24" t="s">
        <v>366</v>
      </c>
      <c r="F278" s="7" t="s">
        <v>27</v>
      </c>
      <c r="G278" s="5">
        <v>0</v>
      </c>
      <c r="H278" s="5"/>
      <c r="I278" s="5"/>
      <c r="J278" s="5">
        <f t="shared" si="20"/>
        <v>0</v>
      </c>
      <c r="K278" s="8">
        <v>16125</v>
      </c>
      <c r="L278" s="8">
        <f t="shared" si="24"/>
        <v>0</v>
      </c>
      <c r="M278" s="8">
        <f t="shared" si="21"/>
        <v>0</v>
      </c>
      <c r="N278" s="8">
        <f t="shared" si="22"/>
        <v>0</v>
      </c>
      <c r="O278" s="8">
        <f t="shared" si="23"/>
        <v>0</v>
      </c>
    </row>
    <row r="279" spans="1:15">
      <c r="A279" s="40" t="s">
        <v>350</v>
      </c>
      <c r="B279" s="22" t="s">
        <v>23</v>
      </c>
      <c r="C279" s="7" t="s">
        <v>24</v>
      </c>
      <c r="D279" s="6" t="s">
        <v>25</v>
      </c>
      <c r="E279" s="24" t="s">
        <v>367</v>
      </c>
      <c r="F279" s="7" t="s">
        <v>27</v>
      </c>
      <c r="G279" s="5">
        <v>8</v>
      </c>
      <c r="H279" s="5"/>
      <c r="I279" s="5"/>
      <c r="J279" s="5">
        <f t="shared" si="20"/>
        <v>8</v>
      </c>
      <c r="K279" s="8">
        <v>68.86</v>
      </c>
      <c r="L279" s="8">
        <f t="shared" si="24"/>
        <v>550.88</v>
      </c>
      <c r="M279" s="8">
        <f t="shared" si="21"/>
        <v>0</v>
      </c>
      <c r="N279" s="8">
        <f t="shared" si="22"/>
        <v>0</v>
      </c>
      <c r="O279" s="8">
        <f t="shared" si="23"/>
        <v>550.88</v>
      </c>
    </row>
    <row r="280" spans="1:15">
      <c r="A280" s="40"/>
      <c r="B280" s="22"/>
      <c r="C280" s="7"/>
      <c r="D280" s="21" t="s">
        <v>583</v>
      </c>
      <c r="E280" s="10" t="s">
        <v>584</v>
      </c>
      <c r="F280" s="7" t="s">
        <v>27</v>
      </c>
      <c r="G280" s="5"/>
      <c r="H280" s="5">
        <v>22</v>
      </c>
      <c r="I280" s="5">
        <v>22</v>
      </c>
      <c r="J280" s="5">
        <f>+G280+H280-I280</f>
        <v>0</v>
      </c>
      <c r="K280" s="8">
        <v>9700</v>
      </c>
      <c r="L280" s="8">
        <f>+G280*K280</f>
        <v>0</v>
      </c>
      <c r="M280" s="8">
        <f>+H280*K280</f>
        <v>213400</v>
      </c>
      <c r="N280" s="8">
        <f>+I280*K280</f>
        <v>213400</v>
      </c>
      <c r="O280" s="8">
        <f>+L280+M280-N280</f>
        <v>0</v>
      </c>
    </row>
    <row r="281" spans="1:15">
      <c r="A281" s="40" t="s">
        <v>350</v>
      </c>
      <c r="B281" s="22" t="s">
        <v>23</v>
      </c>
      <c r="C281" s="7" t="s">
        <v>24</v>
      </c>
      <c r="D281" s="6" t="s">
        <v>25</v>
      </c>
      <c r="E281" s="24" t="s">
        <v>368</v>
      </c>
      <c r="F281" s="7" t="s">
        <v>27</v>
      </c>
      <c r="G281" s="5">
        <v>98</v>
      </c>
      <c r="H281" s="5"/>
      <c r="I281" s="5">
        <f>5+5</f>
        <v>10</v>
      </c>
      <c r="J281" s="16">
        <f t="shared" si="20"/>
        <v>88</v>
      </c>
      <c r="K281" s="8">
        <v>81.63</v>
      </c>
      <c r="L281" s="8">
        <f t="shared" si="24"/>
        <v>7999.74</v>
      </c>
      <c r="M281" s="8">
        <f t="shared" si="21"/>
        <v>0</v>
      </c>
      <c r="N281" s="8">
        <f t="shared" si="22"/>
        <v>816.3</v>
      </c>
      <c r="O281" s="8">
        <f t="shared" si="23"/>
        <v>7183.44</v>
      </c>
    </row>
    <row r="282" spans="1:15">
      <c r="A282" s="40" t="s">
        <v>350</v>
      </c>
      <c r="B282" s="22" t="s">
        <v>58</v>
      </c>
      <c r="C282" s="7" t="s">
        <v>24</v>
      </c>
      <c r="D282" s="6" t="s">
        <v>59</v>
      </c>
      <c r="E282" s="24" t="s">
        <v>369</v>
      </c>
      <c r="F282" s="7" t="s">
        <v>27</v>
      </c>
      <c r="G282" s="5">
        <v>8</v>
      </c>
      <c r="H282" s="5"/>
      <c r="I282" s="5"/>
      <c r="J282" s="16">
        <f t="shared" si="20"/>
        <v>8</v>
      </c>
      <c r="K282" s="8">
        <v>34.5</v>
      </c>
      <c r="L282" s="8">
        <f t="shared" si="24"/>
        <v>276</v>
      </c>
      <c r="M282" s="8">
        <f t="shared" si="21"/>
        <v>0</v>
      </c>
      <c r="N282" s="8">
        <f t="shared" si="22"/>
        <v>0</v>
      </c>
      <c r="O282" s="8">
        <f t="shared" si="23"/>
        <v>276</v>
      </c>
    </row>
    <row r="283" spans="1:15">
      <c r="A283" s="40" t="s">
        <v>350</v>
      </c>
      <c r="B283" s="22" t="s">
        <v>265</v>
      </c>
      <c r="C283" s="7">
        <v>1</v>
      </c>
      <c r="D283" s="6" t="s">
        <v>266</v>
      </c>
      <c r="E283" s="24" t="s">
        <v>370</v>
      </c>
      <c r="F283" s="7" t="s">
        <v>302</v>
      </c>
      <c r="G283" s="5">
        <v>26</v>
      </c>
      <c r="H283" s="5"/>
      <c r="I283" s="5">
        <v>26</v>
      </c>
      <c r="J283" s="5">
        <f t="shared" si="20"/>
        <v>0</v>
      </c>
      <c r="K283" s="8">
        <v>325.8</v>
      </c>
      <c r="L283" s="8">
        <f t="shared" si="24"/>
        <v>8470.8000000000011</v>
      </c>
      <c r="M283" s="8">
        <f t="shared" si="21"/>
        <v>0</v>
      </c>
      <c r="N283" s="8">
        <f t="shared" si="22"/>
        <v>8470.8000000000011</v>
      </c>
      <c r="O283" s="8">
        <f t="shared" si="23"/>
        <v>0</v>
      </c>
    </row>
    <row r="284" spans="1:15">
      <c r="A284" s="40" t="s">
        <v>350</v>
      </c>
      <c r="B284" s="22" t="s">
        <v>265</v>
      </c>
      <c r="C284" s="7">
        <v>1</v>
      </c>
      <c r="D284" s="6" t="s">
        <v>266</v>
      </c>
      <c r="E284" s="24" t="s">
        <v>371</v>
      </c>
      <c r="F284" s="7" t="s">
        <v>304</v>
      </c>
      <c r="G284" s="5">
        <v>13</v>
      </c>
      <c r="H284" s="5"/>
      <c r="I284" s="5"/>
      <c r="J284" s="5">
        <f t="shared" si="20"/>
        <v>13</v>
      </c>
      <c r="K284" s="8">
        <v>125</v>
      </c>
      <c r="L284" s="8">
        <f t="shared" si="24"/>
        <v>1625</v>
      </c>
      <c r="M284" s="8">
        <f t="shared" si="21"/>
        <v>0</v>
      </c>
      <c r="N284" s="8">
        <f t="shared" si="22"/>
        <v>0</v>
      </c>
      <c r="O284" s="8">
        <f t="shared" si="23"/>
        <v>1625</v>
      </c>
    </row>
    <row r="285" spans="1:15">
      <c r="A285" s="40" t="s">
        <v>350</v>
      </c>
      <c r="B285" s="22" t="s">
        <v>265</v>
      </c>
      <c r="C285" s="7">
        <v>1</v>
      </c>
      <c r="D285" s="6" t="s">
        <v>266</v>
      </c>
      <c r="E285" s="24" t="s">
        <v>372</v>
      </c>
      <c r="F285" s="7" t="s">
        <v>52</v>
      </c>
      <c r="G285" s="5">
        <v>270</v>
      </c>
      <c r="H285" s="5">
        <v>200</v>
      </c>
      <c r="I285" s="5">
        <f>34+20+75+15+21+25+40+30+10+20+20+15</f>
        <v>325</v>
      </c>
      <c r="J285" s="5">
        <f t="shared" si="20"/>
        <v>145</v>
      </c>
      <c r="K285" s="8">
        <v>628</v>
      </c>
      <c r="L285" s="8">
        <f t="shared" si="24"/>
        <v>169560</v>
      </c>
      <c r="M285" s="8">
        <f t="shared" si="21"/>
        <v>125600</v>
      </c>
      <c r="N285" s="8">
        <f t="shared" si="22"/>
        <v>204100</v>
      </c>
      <c r="O285" s="8">
        <f t="shared" si="23"/>
        <v>91060</v>
      </c>
    </row>
    <row r="286" spans="1:15">
      <c r="A286" s="40" t="s">
        <v>350</v>
      </c>
      <c r="B286" s="22" t="s">
        <v>265</v>
      </c>
      <c r="C286" s="7">
        <v>1</v>
      </c>
      <c r="D286" s="6" t="s">
        <v>266</v>
      </c>
      <c r="E286" s="24" t="s">
        <v>373</v>
      </c>
      <c r="F286" s="7" t="s">
        <v>52</v>
      </c>
      <c r="G286" s="5">
        <v>269</v>
      </c>
      <c r="H286" s="5"/>
      <c r="I286" s="5">
        <f>55+20+60+15+20+25+20+40+14</f>
        <v>269</v>
      </c>
      <c r="J286" s="5">
        <f t="shared" si="20"/>
        <v>0</v>
      </c>
      <c r="K286" s="8">
        <v>630</v>
      </c>
      <c r="L286" s="8">
        <f t="shared" si="24"/>
        <v>169470</v>
      </c>
      <c r="M286" s="8">
        <f t="shared" si="21"/>
        <v>0</v>
      </c>
      <c r="N286" s="8">
        <f t="shared" si="22"/>
        <v>169470</v>
      </c>
      <c r="O286" s="8">
        <f t="shared" si="23"/>
        <v>0</v>
      </c>
    </row>
    <row r="287" spans="1:15">
      <c r="A287" s="40" t="s">
        <v>350</v>
      </c>
      <c r="B287" s="22" t="s">
        <v>265</v>
      </c>
      <c r="C287" s="7">
        <v>1</v>
      </c>
      <c r="D287" s="6" t="s">
        <v>266</v>
      </c>
      <c r="E287" s="24" t="s">
        <v>374</v>
      </c>
      <c r="F287" s="7" t="s">
        <v>302</v>
      </c>
      <c r="G287" s="5">
        <v>0</v>
      </c>
      <c r="H287" s="5"/>
      <c r="I287" s="5"/>
      <c r="J287" s="5">
        <f t="shared" si="20"/>
        <v>0</v>
      </c>
      <c r="K287" s="8">
        <v>559.98</v>
      </c>
      <c r="L287" s="8">
        <f t="shared" si="24"/>
        <v>0</v>
      </c>
      <c r="M287" s="8">
        <f t="shared" si="21"/>
        <v>0</v>
      </c>
      <c r="N287" s="8">
        <f t="shared" si="22"/>
        <v>0</v>
      </c>
      <c r="O287" s="8">
        <f t="shared" si="23"/>
        <v>0</v>
      </c>
    </row>
    <row r="288" spans="1:15">
      <c r="A288" s="40" t="s">
        <v>350</v>
      </c>
      <c r="B288" s="22" t="s">
        <v>23</v>
      </c>
      <c r="C288" s="7" t="s">
        <v>24</v>
      </c>
      <c r="D288" s="6" t="s">
        <v>25</v>
      </c>
      <c r="E288" s="24" t="s">
        <v>375</v>
      </c>
      <c r="F288" s="7" t="s">
        <v>27</v>
      </c>
      <c r="G288" s="5">
        <v>6</v>
      </c>
      <c r="H288" s="5"/>
      <c r="I288" s="5"/>
      <c r="J288" s="5">
        <f t="shared" si="20"/>
        <v>6</v>
      </c>
      <c r="K288" s="8">
        <v>789.19</v>
      </c>
      <c r="L288" s="8">
        <f t="shared" si="24"/>
        <v>4735.1400000000003</v>
      </c>
      <c r="M288" s="8">
        <f t="shared" si="21"/>
        <v>0</v>
      </c>
      <c r="N288" s="8">
        <f t="shared" si="22"/>
        <v>0</v>
      </c>
      <c r="O288" s="8">
        <f t="shared" si="23"/>
        <v>4735.1400000000003</v>
      </c>
    </row>
    <row r="289" spans="1:15">
      <c r="A289" s="40" t="s">
        <v>350</v>
      </c>
      <c r="B289" s="22" t="s">
        <v>23</v>
      </c>
      <c r="C289" s="7" t="s">
        <v>24</v>
      </c>
      <c r="D289" s="6" t="s">
        <v>25</v>
      </c>
      <c r="E289" s="24" t="s">
        <v>376</v>
      </c>
      <c r="F289" s="7" t="s">
        <v>27</v>
      </c>
      <c r="G289" s="5">
        <v>2</v>
      </c>
      <c r="H289" s="5"/>
      <c r="I289" s="5"/>
      <c r="J289" s="5">
        <f t="shared" si="20"/>
        <v>2</v>
      </c>
      <c r="K289" s="8">
        <v>847.46</v>
      </c>
      <c r="L289" s="8">
        <f t="shared" si="24"/>
        <v>1694.92</v>
      </c>
      <c r="M289" s="8">
        <f t="shared" si="21"/>
        <v>0</v>
      </c>
      <c r="N289" s="8">
        <f t="shared" si="22"/>
        <v>0</v>
      </c>
      <c r="O289" s="8">
        <f t="shared" si="23"/>
        <v>1694.92</v>
      </c>
    </row>
    <row r="290" spans="1:15">
      <c r="A290" s="40" t="s">
        <v>350</v>
      </c>
      <c r="B290" s="22" t="s">
        <v>58</v>
      </c>
      <c r="C290" s="7" t="s">
        <v>24</v>
      </c>
      <c r="D290" s="6" t="s">
        <v>59</v>
      </c>
      <c r="E290" s="24" t="s">
        <v>377</v>
      </c>
      <c r="F290" s="7" t="s">
        <v>22</v>
      </c>
      <c r="G290" s="5">
        <v>0</v>
      </c>
      <c r="H290" s="5">
        <v>3000</v>
      </c>
      <c r="I290" s="5">
        <v>280</v>
      </c>
      <c r="J290" s="5">
        <f t="shared" si="20"/>
        <v>2720</v>
      </c>
      <c r="K290" s="8">
        <v>44.92</v>
      </c>
      <c r="L290" s="8">
        <f t="shared" si="24"/>
        <v>0</v>
      </c>
      <c r="M290" s="8">
        <f t="shared" si="21"/>
        <v>134760</v>
      </c>
      <c r="N290" s="8">
        <f t="shared" si="22"/>
        <v>12577.6</v>
      </c>
      <c r="O290" s="8">
        <f t="shared" si="23"/>
        <v>122182.39999999999</v>
      </c>
    </row>
    <row r="291" spans="1:15">
      <c r="A291" s="40" t="s">
        <v>350</v>
      </c>
      <c r="B291" s="22" t="s">
        <v>58</v>
      </c>
      <c r="C291" s="7" t="s">
        <v>24</v>
      </c>
      <c r="D291" s="6" t="s">
        <v>59</v>
      </c>
      <c r="E291" s="24" t="s">
        <v>378</v>
      </c>
      <c r="F291" s="7" t="s">
        <v>27</v>
      </c>
      <c r="G291" s="5">
        <v>222</v>
      </c>
      <c r="H291" s="5"/>
      <c r="I291" s="5">
        <f>13+40+20+30+20</f>
        <v>123</v>
      </c>
      <c r="J291" s="5">
        <f t="shared" si="20"/>
        <v>99</v>
      </c>
      <c r="K291" s="32">
        <v>24.2</v>
      </c>
      <c r="L291" s="8">
        <f t="shared" si="24"/>
        <v>5372.4</v>
      </c>
      <c r="M291" s="8">
        <f t="shared" si="21"/>
        <v>0</v>
      </c>
      <c r="N291" s="8">
        <f t="shared" si="22"/>
        <v>2976.6</v>
      </c>
      <c r="O291" s="8">
        <f t="shared" si="23"/>
        <v>2395.7999999999997</v>
      </c>
    </row>
    <row r="292" spans="1:15">
      <c r="A292" s="40" t="s">
        <v>350</v>
      </c>
      <c r="B292" s="22" t="s">
        <v>58</v>
      </c>
      <c r="C292" s="7" t="s">
        <v>24</v>
      </c>
      <c r="D292" s="6" t="s">
        <v>59</v>
      </c>
      <c r="E292" s="24" t="s">
        <v>379</v>
      </c>
      <c r="F292" s="7" t="s">
        <v>22</v>
      </c>
      <c r="G292" s="5">
        <v>0</v>
      </c>
      <c r="H292" s="5"/>
      <c r="I292" s="5"/>
      <c r="J292" s="5">
        <f t="shared" si="20"/>
        <v>0</v>
      </c>
      <c r="K292" s="8">
        <v>20</v>
      </c>
      <c r="L292" s="8">
        <f t="shared" si="24"/>
        <v>0</v>
      </c>
      <c r="M292" s="8">
        <f t="shared" si="21"/>
        <v>0</v>
      </c>
      <c r="N292" s="8">
        <f t="shared" si="22"/>
        <v>0</v>
      </c>
      <c r="O292" s="8">
        <f t="shared" si="23"/>
        <v>0</v>
      </c>
    </row>
    <row r="293" spans="1:15">
      <c r="A293" s="40"/>
      <c r="B293" s="22"/>
      <c r="C293" s="7" t="s">
        <v>24</v>
      </c>
      <c r="D293" s="6" t="s">
        <v>574</v>
      </c>
      <c r="E293" s="24" t="s">
        <v>585</v>
      </c>
      <c r="F293" s="7" t="s">
        <v>22</v>
      </c>
      <c r="G293" s="5"/>
      <c r="H293" s="5">
        <v>8</v>
      </c>
      <c r="I293" s="5"/>
      <c r="J293" s="5">
        <f>+G293+H293-I293</f>
        <v>8</v>
      </c>
      <c r="K293" s="8">
        <v>4872.88</v>
      </c>
      <c r="L293" s="8">
        <f>+G293*K293</f>
        <v>0</v>
      </c>
      <c r="M293" s="8">
        <f>+H293*K293</f>
        <v>38983.040000000001</v>
      </c>
      <c r="N293" s="8">
        <f>+I293*K293</f>
        <v>0</v>
      </c>
      <c r="O293" s="8">
        <f>+L293+M293-N293</f>
        <v>38983.040000000001</v>
      </c>
    </row>
    <row r="294" spans="1:15">
      <c r="A294" s="40" t="s">
        <v>350</v>
      </c>
      <c r="B294" s="22" t="s">
        <v>35</v>
      </c>
      <c r="C294" s="7" t="s">
        <v>36</v>
      </c>
      <c r="D294" s="6" t="s">
        <v>37</v>
      </c>
      <c r="E294" s="24" t="s">
        <v>380</v>
      </c>
      <c r="F294" s="7" t="s">
        <v>27</v>
      </c>
      <c r="G294" s="5">
        <v>5</v>
      </c>
      <c r="H294" s="5"/>
      <c r="I294" s="5">
        <v>2</v>
      </c>
      <c r="J294" s="16">
        <f t="shared" si="20"/>
        <v>3</v>
      </c>
      <c r="K294" s="8">
        <v>89</v>
      </c>
      <c r="L294" s="8">
        <f t="shared" si="24"/>
        <v>445</v>
      </c>
      <c r="M294" s="8">
        <f t="shared" si="21"/>
        <v>0</v>
      </c>
      <c r="N294" s="8">
        <f t="shared" si="22"/>
        <v>178</v>
      </c>
      <c r="O294" s="8">
        <f t="shared" si="23"/>
        <v>267</v>
      </c>
    </row>
    <row r="295" spans="1:15">
      <c r="A295" s="40" t="s">
        <v>350</v>
      </c>
      <c r="B295" s="22" t="s">
        <v>35</v>
      </c>
      <c r="C295" s="7" t="s">
        <v>36</v>
      </c>
      <c r="D295" s="6" t="s">
        <v>37</v>
      </c>
      <c r="E295" s="24" t="s">
        <v>381</v>
      </c>
      <c r="F295" s="7" t="s">
        <v>27</v>
      </c>
      <c r="G295" s="5">
        <v>4</v>
      </c>
      <c r="H295" s="5"/>
      <c r="I295" s="5">
        <v>4</v>
      </c>
      <c r="J295" s="16">
        <f t="shared" si="20"/>
        <v>0</v>
      </c>
      <c r="K295" s="8">
        <v>77</v>
      </c>
      <c r="L295" s="8">
        <f t="shared" si="24"/>
        <v>308</v>
      </c>
      <c r="M295" s="8">
        <f t="shared" si="21"/>
        <v>0</v>
      </c>
      <c r="N295" s="8">
        <f t="shared" si="22"/>
        <v>308</v>
      </c>
      <c r="O295" s="8">
        <f t="shared" si="23"/>
        <v>0</v>
      </c>
    </row>
    <row r="296" spans="1:15">
      <c r="A296" s="40" t="s">
        <v>350</v>
      </c>
      <c r="B296" s="22" t="s">
        <v>74</v>
      </c>
      <c r="C296" s="7" t="s">
        <v>24</v>
      </c>
      <c r="D296" s="6" t="s">
        <v>84</v>
      </c>
      <c r="E296" s="24" t="s">
        <v>382</v>
      </c>
      <c r="F296" s="7" t="s">
        <v>87</v>
      </c>
      <c r="G296" s="5">
        <v>0</v>
      </c>
      <c r="H296" s="5"/>
      <c r="I296" s="5"/>
      <c r="J296" s="16">
        <f t="shared" si="20"/>
        <v>0</v>
      </c>
      <c r="K296" s="8">
        <v>195</v>
      </c>
      <c r="L296" s="8">
        <f t="shared" si="24"/>
        <v>0</v>
      </c>
      <c r="M296" s="8">
        <f t="shared" si="21"/>
        <v>0</v>
      </c>
      <c r="N296" s="8">
        <f t="shared" si="22"/>
        <v>0</v>
      </c>
      <c r="O296" s="8">
        <f t="shared" si="23"/>
        <v>0</v>
      </c>
    </row>
    <row r="297" spans="1:15">
      <c r="A297" s="40" t="s">
        <v>350</v>
      </c>
      <c r="B297" s="22" t="s">
        <v>383</v>
      </c>
      <c r="C297" s="7" t="s">
        <v>36</v>
      </c>
      <c r="D297" s="6" t="s">
        <v>37</v>
      </c>
      <c r="E297" s="24" t="s">
        <v>384</v>
      </c>
      <c r="F297" s="7" t="s">
        <v>27</v>
      </c>
      <c r="G297" s="5">
        <v>0</v>
      </c>
      <c r="H297" s="5"/>
      <c r="I297" s="5"/>
      <c r="J297" s="5">
        <f t="shared" si="20"/>
        <v>0</v>
      </c>
      <c r="K297" s="8">
        <v>471</v>
      </c>
      <c r="L297" s="8">
        <f t="shared" si="24"/>
        <v>0</v>
      </c>
      <c r="M297" s="8">
        <f t="shared" si="21"/>
        <v>0</v>
      </c>
      <c r="N297" s="8">
        <f t="shared" si="22"/>
        <v>0</v>
      </c>
      <c r="O297" s="8">
        <f t="shared" si="23"/>
        <v>0</v>
      </c>
    </row>
    <row r="298" spans="1:15">
      <c r="A298" s="40" t="s">
        <v>350</v>
      </c>
      <c r="B298" s="22" t="s">
        <v>74</v>
      </c>
      <c r="C298" s="7" t="s">
        <v>24</v>
      </c>
      <c r="D298" s="6" t="s">
        <v>84</v>
      </c>
      <c r="E298" s="24" t="s">
        <v>385</v>
      </c>
      <c r="F298" s="7" t="s">
        <v>27</v>
      </c>
      <c r="G298" s="5">
        <v>0</v>
      </c>
      <c r="H298" s="5"/>
      <c r="I298" s="5"/>
      <c r="J298" s="16">
        <f t="shared" si="20"/>
        <v>0</v>
      </c>
      <c r="K298" s="8">
        <v>160</v>
      </c>
      <c r="L298" s="8">
        <f t="shared" si="24"/>
        <v>0</v>
      </c>
      <c r="M298" s="8">
        <f t="shared" si="21"/>
        <v>0</v>
      </c>
      <c r="N298" s="8">
        <f t="shared" si="22"/>
        <v>0</v>
      </c>
      <c r="O298" s="8">
        <f t="shared" si="23"/>
        <v>0</v>
      </c>
    </row>
    <row r="299" spans="1:15">
      <c r="A299" s="40" t="s">
        <v>350</v>
      </c>
      <c r="B299" s="22" t="s">
        <v>74</v>
      </c>
      <c r="C299" s="7" t="s">
        <v>24</v>
      </c>
      <c r="D299" s="6" t="s">
        <v>84</v>
      </c>
      <c r="E299" s="24" t="s">
        <v>386</v>
      </c>
      <c r="F299" s="7" t="s">
        <v>27</v>
      </c>
      <c r="G299" s="5">
        <v>22</v>
      </c>
      <c r="H299" s="5"/>
      <c r="I299" s="5"/>
      <c r="J299" s="16">
        <f t="shared" si="20"/>
        <v>22</v>
      </c>
      <c r="K299" s="8">
        <v>108</v>
      </c>
      <c r="L299" s="8">
        <f t="shared" si="24"/>
        <v>2376</v>
      </c>
      <c r="M299" s="8">
        <f t="shared" si="21"/>
        <v>0</v>
      </c>
      <c r="N299" s="8">
        <f t="shared" si="22"/>
        <v>0</v>
      </c>
      <c r="O299" s="8">
        <f t="shared" si="23"/>
        <v>2376</v>
      </c>
    </row>
    <row r="300" spans="1:15">
      <c r="A300" s="40" t="s">
        <v>350</v>
      </c>
      <c r="B300" s="22" t="s">
        <v>23</v>
      </c>
      <c r="C300" s="7" t="s">
        <v>24</v>
      </c>
      <c r="D300" s="6" t="s">
        <v>25</v>
      </c>
      <c r="E300" s="24" t="s">
        <v>387</v>
      </c>
      <c r="F300" s="7" t="s">
        <v>22</v>
      </c>
      <c r="G300" s="5">
        <v>51</v>
      </c>
      <c r="H300" s="5"/>
      <c r="I300" s="5"/>
      <c r="J300" s="5">
        <f t="shared" si="20"/>
        <v>51</v>
      </c>
      <c r="K300" s="8">
        <v>392</v>
      </c>
      <c r="L300" s="8">
        <f t="shared" si="24"/>
        <v>19992</v>
      </c>
      <c r="M300" s="8">
        <f t="shared" si="21"/>
        <v>0</v>
      </c>
      <c r="N300" s="8">
        <f t="shared" si="22"/>
        <v>0</v>
      </c>
      <c r="O300" s="8">
        <f t="shared" si="23"/>
        <v>19992</v>
      </c>
    </row>
    <row r="301" spans="1:15">
      <c r="A301" s="40" t="s">
        <v>350</v>
      </c>
      <c r="B301" s="22" t="s">
        <v>54</v>
      </c>
      <c r="C301" s="7" t="s">
        <v>24</v>
      </c>
      <c r="D301" s="6" t="s">
        <v>55</v>
      </c>
      <c r="E301" s="24" t="s">
        <v>388</v>
      </c>
      <c r="F301" s="7" t="s">
        <v>27</v>
      </c>
      <c r="G301" s="5">
        <v>89</v>
      </c>
      <c r="H301" s="5"/>
      <c r="I301" s="5"/>
      <c r="J301" s="16">
        <f t="shared" si="20"/>
        <v>89</v>
      </c>
      <c r="K301" s="8">
        <v>99</v>
      </c>
      <c r="L301" s="8">
        <f t="shared" si="24"/>
        <v>8811</v>
      </c>
      <c r="M301" s="8">
        <f t="shared" si="21"/>
        <v>0</v>
      </c>
      <c r="N301" s="8">
        <f t="shared" si="22"/>
        <v>0</v>
      </c>
      <c r="O301" s="8">
        <f t="shared" si="23"/>
        <v>8811</v>
      </c>
    </row>
    <row r="302" spans="1:15">
      <c r="A302" s="40" t="s">
        <v>350</v>
      </c>
      <c r="B302" s="35" t="s">
        <v>18</v>
      </c>
      <c r="C302" s="19" t="s">
        <v>19</v>
      </c>
      <c r="D302" s="6" t="s">
        <v>20</v>
      </c>
      <c r="E302" s="24" t="s">
        <v>389</v>
      </c>
      <c r="F302" s="7" t="s">
        <v>22</v>
      </c>
      <c r="G302" s="5">
        <v>0</v>
      </c>
      <c r="H302" s="5"/>
      <c r="I302" s="5"/>
      <c r="J302" s="5">
        <f t="shared" si="20"/>
        <v>0</v>
      </c>
      <c r="K302" s="8">
        <v>50</v>
      </c>
      <c r="L302" s="8">
        <f t="shared" si="24"/>
        <v>0</v>
      </c>
      <c r="M302" s="8">
        <f t="shared" si="21"/>
        <v>0</v>
      </c>
      <c r="N302" s="8">
        <f t="shared" si="22"/>
        <v>0</v>
      </c>
      <c r="O302" s="8">
        <f t="shared" si="23"/>
        <v>0</v>
      </c>
    </row>
    <row r="303" spans="1:15">
      <c r="A303" s="40" t="s">
        <v>350</v>
      </c>
      <c r="B303" s="22" t="s">
        <v>35</v>
      </c>
      <c r="C303" s="7" t="s">
        <v>36</v>
      </c>
      <c r="D303" s="6" t="s">
        <v>37</v>
      </c>
      <c r="E303" s="24" t="s">
        <v>390</v>
      </c>
      <c r="F303" s="7"/>
      <c r="G303" s="5">
        <v>0</v>
      </c>
      <c r="H303" s="5"/>
      <c r="I303" s="5"/>
      <c r="J303" s="16">
        <f t="shared" si="20"/>
        <v>0</v>
      </c>
      <c r="K303" s="8"/>
      <c r="L303" s="8">
        <f t="shared" si="24"/>
        <v>0</v>
      </c>
      <c r="M303" s="8">
        <f t="shared" si="21"/>
        <v>0</v>
      </c>
      <c r="N303" s="8">
        <f t="shared" si="22"/>
        <v>0</v>
      </c>
      <c r="O303" s="8">
        <f t="shared" si="23"/>
        <v>0</v>
      </c>
    </row>
    <row r="304" spans="1:15">
      <c r="A304" s="40"/>
      <c r="B304" s="22"/>
      <c r="C304" s="7" t="s">
        <v>24</v>
      </c>
      <c r="D304" s="6" t="s">
        <v>586</v>
      </c>
      <c r="E304" s="24" t="s">
        <v>587</v>
      </c>
      <c r="F304" s="7" t="s">
        <v>588</v>
      </c>
      <c r="G304" s="5"/>
      <c r="H304" s="5">
        <v>4</v>
      </c>
      <c r="I304" s="5"/>
      <c r="J304" s="16">
        <f>+G304+H304-I304</f>
        <v>4</v>
      </c>
      <c r="K304" s="8">
        <v>3147.46</v>
      </c>
      <c r="L304" s="8">
        <f>+G304*K304</f>
        <v>0</v>
      </c>
      <c r="M304" s="8">
        <f>+H304*K304</f>
        <v>12589.84</v>
      </c>
      <c r="N304" s="8">
        <f>+I304*K304</f>
        <v>0</v>
      </c>
      <c r="O304" s="8">
        <f>+L304+M304-N304</f>
        <v>12589.84</v>
      </c>
    </row>
    <row r="305" spans="1:15">
      <c r="A305" s="40" t="s">
        <v>350</v>
      </c>
      <c r="B305" s="35" t="s">
        <v>391</v>
      </c>
      <c r="C305" s="19" t="s">
        <v>24</v>
      </c>
      <c r="D305" s="6" t="s">
        <v>129</v>
      </c>
      <c r="E305" s="24" t="s">
        <v>392</v>
      </c>
      <c r="F305" s="7" t="s">
        <v>22</v>
      </c>
      <c r="G305" s="5">
        <v>0</v>
      </c>
      <c r="H305" s="5"/>
      <c r="I305" s="5"/>
      <c r="J305" s="5">
        <f t="shared" si="20"/>
        <v>0</v>
      </c>
      <c r="K305" s="8">
        <v>10627</v>
      </c>
      <c r="L305" s="8">
        <f t="shared" si="24"/>
        <v>0</v>
      </c>
      <c r="M305" s="8">
        <f t="shared" si="21"/>
        <v>0</v>
      </c>
      <c r="N305" s="8">
        <f t="shared" si="22"/>
        <v>0</v>
      </c>
      <c r="O305" s="8">
        <f t="shared" si="23"/>
        <v>0</v>
      </c>
    </row>
    <row r="306" spans="1:15">
      <c r="A306" s="40" t="s">
        <v>350</v>
      </c>
      <c r="B306" s="35" t="s">
        <v>128</v>
      </c>
      <c r="C306" s="19" t="s">
        <v>24</v>
      </c>
      <c r="D306" s="6" t="s">
        <v>129</v>
      </c>
      <c r="E306" s="24" t="s">
        <v>393</v>
      </c>
      <c r="F306" s="7" t="s">
        <v>27</v>
      </c>
      <c r="G306" s="5">
        <v>0</v>
      </c>
      <c r="H306" s="5"/>
      <c r="I306" s="5"/>
      <c r="J306" s="5">
        <f t="shared" si="20"/>
        <v>0</v>
      </c>
      <c r="K306" s="8">
        <v>23442.799999999999</v>
      </c>
      <c r="L306" s="8">
        <f t="shared" si="24"/>
        <v>0</v>
      </c>
      <c r="M306" s="8">
        <f t="shared" si="21"/>
        <v>0</v>
      </c>
      <c r="N306" s="8">
        <f t="shared" si="22"/>
        <v>0</v>
      </c>
      <c r="O306" s="8">
        <f t="shared" si="23"/>
        <v>0</v>
      </c>
    </row>
    <row r="307" spans="1:15">
      <c r="A307" s="40" t="s">
        <v>350</v>
      </c>
      <c r="B307" s="35" t="s">
        <v>128</v>
      </c>
      <c r="C307" s="19" t="s">
        <v>24</v>
      </c>
      <c r="D307" s="6" t="s">
        <v>129</v>
      </c>
      <c r="E307" s="24" t="s">
        <v>394</v>
      </c>
      <c r="F307" s="7" t="s">
        <v>22</v>
      </c>
      <c r="G307" s="5">
        <v>0</v>
      </c>
      <c r="H307" s="5"/>
      <c r="I307" s="5"/>
      <c r="J307" s="5">
        <f t="shared" si="20"/>
        <v>0</v>
      </c>
      <c r="K307" s="8">
        <v>32365</v>
      </c>
      <c r="L307" s="8">
        <f t="shared" si="24"/>
        <v>0</v>
      </c>
      <c r="M307" s="8">
        <f t="shared" si="21"/>
        <v>0</v>
      </c>
      <c r="N307" s="8">
        <f t="shared" si="22"/>
        <v>0</v>
      </c>
      <c r="O307" s="8">
        <f t="shared" si="23"/>
        <v>0</v>
      </c>
    </row>
    <row r="308" spans="1:15">
      <c r="A308" s="40" t="s">
        <v>350</v>
      </c>
      <c r="B308" s="35" t="s">
        <v>128</v>
      </c>
      <c r="C308" s="19" t="s">
        <v>24</v>
      </c>
      <c r="D308" s="6" t="s">
        <v>129</v>
      </c>
      <c r="E308" s="24" t="s">
        <v>395</v>
      </c>
      <c r="F308" s="7" t="s">
        <v>22</v>
      </c>
      <c r="G308" s="5">
        <v>0</v>
      </c>
      <c r="H308" s="5"/>
      <c r="I308" s="5"/>
      <c r="J308" s="5">
        <f t="shared" si="20"/>
        <v>0</v>
      </c>
      <c r="K308" s="8">
        <v>32365</v>
      </c>
      <c r="L308" s="8">
        <f t="shared" si="24"/>
        <v>0</v>
      </c>
      <c r="M308" s="8">
        <f t="shared" si="21"/>
        <v>0</v>
      </c>
      <c r="N308" s="8">
        <f t="shared" si="22"/>
        <v>0</v>
      </c>
      <c r="O308" s="8">
        <f t="shared" si="23"/>
        <v>0</v>
      </c>
    </row>
    <row r="309" spans="1:15">
      <c r="A309" s="40" t="s">
        <v>350</v>
      </c>
      <c r="B309" s="35" t="s">
        <v>128</v>
      </c>
      <c r="C309" s="19" t="s">
        <v>24</v>
      </c>
      <c r="D309" s="6" t="s">
        <v>129</v>
      </c>
      <c r="E309" s="24" t="s">
        <v>396</v>
      </c>
      <c r="F309" s="7" t="s">
        <v>22</v>
      </c>
      <c r="G309" s="5">
        <v>5</v>
      </c>
      <c r="H309" s="5"/>
      <c r="I309" s="5">
        <v>5</v>
      </c>
      <c r="J309" s="5">
        <f t="shared" si="20"/>
        <v>0</v>
      </c>
      <c r="K309" s="8">
        <v>435</v>
      </c>
      <c r="L309" s="8">
        <f t="shared" si="24"/>
        <v>2175</v>
      </c>
      <c r="M309" s="8">
        <f t="shared" si="21"/>
        <v>0</v>
      </c>
      <c r="N309" s="8">
        <f t="shared" si="22"/>
        <v>2175</v>
      </c>
      <c r="O309" s="8">
        <f t="shared" si="23"/>
        <v>0</v>
      </c>
    </row>
    <row r="310" spans="1:15">
      <c r="A310" s="40" t="s">
        <v>350</v>
      </c>
      <c r="B310" s="22" t="s">
        <v>69</v>
      </c>
      <c r="C310" s="7"/>
      <c r="D310" s="6" t="s">
        <v>70</v>
      </c>
      <c r="E310" s="24" t="s">
        <v>397</v>
      </c>
      <c r="F310" s="7" t="s">
        <v>22</v>
      </c>
      <c r="G310" s="5">
        <v>0</v>
      </c>
      <c r="H310" s="5"/>
      <c r="I310" s="5"/>
      <c r="J310" s="5">
        <f t="shared" si="20"/>
        <v>0</v>
      </c>
      <c r="K310" s="8">
        <v>276</v>
      </c>
      <c r="L310" s="8">
        <f t="shared" si="24"/>
        <v>0</v>
      </c>
      <c r="M310" s="8">
        <f t="shared" si="21"/>
        <v>0</v>
      </c>
      <c r="N310" s="8">
        <f t="shared" si="22"/>
        <v>0</v>
      </c>
      <c r="O310" s="8">
        <f t="shared" si="23"/>
        <v>0</v>
      </c>
    </row>
    <row r="311" spans="1:15">
      <c r="A311" s="40" t="s">
        <v>350</v>
      </c>
      <c r="B311" s="22" t="s">
        <v>69</v>
      </c>
      <c r="C311" s="7"/>
      <c r="D311" s="6" t="s">
        <v>70</v>
      </c>
      <c r="E311" s="24" t="s">
        <v>398</v>
      </c>
      <c r="F311" s="7" t="s">
        <v>22</v>
      </c>
      <c r="G311" s="5">
        <v>0</v>
      </c>
      <c r="H311" s="5"/>
      <c r="I311" s="5"/>
      <c r="J311" s="5">
        <f t="shared" si="20"/>
        <v>0</v>
      </c>
      <c r="K311" s="8">
        <v>681</v>
      </c>
      <c r="L311" s="8">
        <f t="shared" si="24"/>
        <v>0</v>
      </c>
      <c r="M311" s="8">
        <f t="shared" si="21"/>
        <v>0</v>
      </c>
      <c r="N311" s="8">
        <f t="shared" si="22"/>
        <v>0</v>
      </c>
      <c r="O311" s="8">
        <f t="shared" si="23"/>
        <v>0</v>
      </c>
    </row>
    <row r="312" spans="1:15">
      <c r="A312" s="40" t="s">
        <v>350</v>
      </c>
      <c r="B312" s="22" t="s">
        <v>69</v>
      </c>
      <c r="C312" s="7"/>
      <c r="D312" s="6" t="s">
        <v>70</v>
      </c>
      <c r="E312" s="24" t="s">
        <v>399</v>
      </c>
      <c r="F312" s="7" t="s">
        <v>27</v>
      </c>
      <c r="G312" s="5">
        <v>0</v>
      </c>
      <c r="H312" s="5"/>
      <c r="I312" s="5"/>
      <c r="J312" s="16">
        <f t="shared" si="20"/>
        <v>0</v>
      </c>
      <c r="K312" s="8">
        <v>325</v>
      </c>
      <c r="L312" s="8">
        <f t="shared" si="24"/>
        <v>0</v>
      </c>
      <c r="M312" s="8">
        <f t="shared" si="21"/>
        <v>0</v>
      </c>
      <c r="N312" s="8">
        <f t="shared" si="22"/>
        <v>0</v>
      </c>
      <c r="O312" s="8">
        <f t="shared" si="23"/>
        <v>0</v>
      </c>
    </row>
    <row r="313" spans="1:15">
      <c r="A313" s="40" t="s">
        <v>350</v>
      </c>
      <c r="B313" s="35" t="s">
        <v>29</v>
      </c>
      <c r="C313" s="19" t="s">
        <v>24</v>
      </c>
      <c r="D313" s="6" t="s">
        <v>129</v>
      </c>
      <c r="E313" s="24" t="s">
        <v>400</v>
      </c>
      <c r="F313" s="7" t="s">
        <v>27</v>
      </c>
      <c r="G313" s="5">
        <v>125</v>
      </c>
      <c r="H313" s="5"/>
      <c r="I313" s="5"/>
      <c r="J313" s="5">
        <f t="shared" si="20"/>
        <v>125</v>
      </c>
      <c r="K313" s="8">
        <v>500</v>
      </c>
      <c r="L313" s="8">
        <f t="shared" si="24"/>
        <v>62500</v>
      </c>
      <c r="M313" s="8">
        <f t="shared" si="21"/>
        <v>0</v>
      </c>
      <c r="N313" s="8">
        <f t="shared" si="22"/>
        <v>0</v>
      </c>
      <c r="O313" s="8">
        <f t="shared" si="23"/>
        <v>62500</v>
      </c>
    </row>
    <row r="314" spans="1:15">
      <c r="A314" s="40" t="s">
        <v>350</v>
      </c>
      <c r="B314" s="35" t="s">
        <v>18</v>
      </c>
      <c r="C314" s="19" t="s">
        <v>19</v>
      </c>
      <c r="D314" s="6" t="s">
        <v>20</v>
      </c>
      <c r="E314" s="24" t="s">
        <v>401</v>
      </c>
      <c r="F314" s="7" t="s">
        <v>22</v>
      </c>
      <c r="G314" s="5">
        <v>0</v>
      </c>
      <c r="H314" s="5"/>
      <c r="I314" s="5"/>
      <c r="J314" s="5">
        <f t="shared" si="20"/>
        <v>0</v>
      </c>
      <c r="K314" s="8">
        <v>2250</v>
      </c>
      <c r="L314" s="8">
        <f t="shared" si="24"/>
        <v>0</v>
      </c>
      <c r="M314" s="8">
        <f t="shared" si="21"/>
        <v>0</v>
      </c>
      <c r="N314" s="8">
        <f t="shared" si="22"/>
        <v>0</v>
      </c>
      <c r="O314" s="8">
        <f t="shared" si="23"/>
        <v>0</v>
      </c>
    </row>
    <row r="315" spans="1:15">
      <c r="A315" s="40" t="s">
        <v>350</v>
      </c>
      <c r="B315" s="35" t="s">
        <v>29</v>
      </c>
      <c r="C315" s="19" t="s">
        <v>24</v>
      </c>
      <c r="D315" s="6" t="s">
        <v>129</v>
      </c>
      <c r="E315" s="24" t="s">
        <v>402</v>
      </c>
      <c r="F315" s="7" t="s">
        <v>27</v>
      </c>
      <c r="G315" s="5">
        <v>0</v>
      </c>
      <c r="H315" s="5"/>
      <c r="I315" s="5"/>
      <c r="J315" s="5">
        <f t="shared" si="20"/>
        <v>0</v>
      </c>
      <c r="K315" s="8">
        <v>34.119999999999997</v>
      </c>
      <c r="L315" s="8">
        <f t="shared" si="24"/>
        <v>0</v>
      </c>
      <c r="M315" s="8">
        <f t="shared" si="21"/>
        <v>0</v>
      </c>
      <c r="N315" s="8">
        <f t="shared" si="22"/>
        <v>0</v>
      </c>
      <c r="O315" s="8">
        <f t="shared" si="23"/>
        <v>0</v>
      </c>
    </row>
    <row r="316" spans="1:15">
      <c r="A316" s="40" t="s">
        <v>350</v>
      </c>
      <c r="B316" s="35" t="s">
        <v>58</v>
      </c>
      <c r="C316" s="19" t="s">
        <v>24</v>
      </c>
      <c r="D316" s="21" t="s">
        <v>59</v>
      </c>
      <c r="E316" s="10" t="s">
        <v>589</v>
      </c>
      <c r="F316" s="7" t="s">
        <v>27</v>
      </c>
      <c r="G316" s="5"/>
      <c r="H316" s="5">
        <v>20</v>
      </c>
      <c r="I316" s="5">
        <v>20</v>
      </c>
      <c r="J316" s="5">
        <f>+G316+H316-I316</f>
        <v>0</v>
      </c>
      <c r="K316" s="8">
        <v>740</v>
      </c>
      <c r="L316" s="8">
        <f>+G316*K316</f>
        <v>0</v>
      </c>
      <c r="M316" s="8">
        <f>+H316*K316</f>
        <v>14800</v>
      </c>
      <c r="N316" s="8">
        <f>+I316*K316</f>
        <v>14800</v>
      </c>
      <c r="O316" s="8">
        <f>+L316+M316-N316</f>
        <v>0</v>
      </c>
    </row>
    <row r="317" spans="1:15">
      <c r="A317" s="40" t="s">
        <v>350</v>
      </c>
      <c r="B317" s="22" t="s">
        <v>58</v>
      </c>
      <c r="C317" s="7" t="s">
        <v>24</v>
      </c>
      <c r="D317" s="6" t="s">
        <v>403</v>
      </c>
      <c r="E317" s="24" t="s">
        <v>404</v>
      </c>
      <c r="F317" s="7" t="s">
        <v>22</v>
      </c>
      <c r="G317" s="5">
        <v>2</v>
      </c>
      <c r="H317" s="5"/>
      <c r="I317" s="5"/>
      <c r="J317" s="16">
        <f t="shared" si="20"/>
        <v>2</v>
      </c>
      <c r="K317" s="8">
        <v>879.57</v>
      </c>
      <c r="L317" s="8">
        <f t="shared" si="24"/>
        <v>1759.14</v>
      </c>
      <c r="M317" s="8">
        <f t="shared" si="21"/>
        <v>0</v>
      </c>
      <c r="N317" s="8">
        <f t="shared" si="22"/>
        <v>0</v>
      </c>
      <c r="O317" s="8">
        <f t="shared" si="23"/>
        <v>1759.14</v>
      </c>
    </row>
    <row r="318" spans="1:15">
      <c r="A318" s="40" t="s">
        <v>350</v>
      </c>
      <c r="B318" s="22" t="s">
        <v>74</v>
      </c>
      <c r="C318" s="7" t="s">
        <v>24</v>
      </c>
      <c r="D318" s="6" t="s">
        <v>84</v>
      </c>
      <c r="E318" s="24" t="s">
        <v>405</v>
      </c>
      <c r="F318" s="7" t="s">
        <v>27</v>
      </c>
      <c r="G318" s="5">
        <v>3</v>
      </c>
      <c r="H318" s="5"/>
      <c r="I318" s="5">
        <v>3</v>
      </c>
      <c r="J318" s="16">
        <f t="shared" si="20"/>
        <v>0</v>
      </c>
      <c r="K318" s="8">
        <v>25</v>
      </c>
      <c r="L318" s="8">
        <f t="shared" si="24"/>
        <v>75</v>
      </c>
      <c r="M318" s="8">
        <f t="shared" si="21"/>
        <v>0</v>
      </c>
      <c r="N318" s="8">
        <f t="shared" si="22"/>
        <v>75</v>
      </c>
      <c r="O318" s="8">
        <f t="shared" si="23"/>
        <v>0</v>
      </c>
    </row>
    <row r="319" spans="1:15">
      <c r="A319" s="40" t="s">
        <v>350</v>
      </c>
      <c r="B319" s="22" t="s">
        <v>74</v>
      </c>
      <c r="C319" s="7" t="s">
        <v>24</v>
      </c>
      <c r="D319" s="6" t="s">
        <v>84</v>
      </c>
      <c r="E319" s="24" t="s">
        <v>406</v>
      </c>
      <c r="F319" s="7" t="s">
        <v>22</v>
      </c>
      <c r="G319" s="5">
        <v>748</v>
      </c>
      <c r="H319" s="5">
        <v>20</v>
      </c>
      <c r="I319" s="5">
        <v>8</v>
      </c>
      <c r="J319" s="5">
        <f t="shared" si="20"/>
        <v>760</v>
      </c>
      <c r="K319" s="8">
        <v>11.3</v>
      </c>
      <c r="L319" s="8">
        <f t="shared" si="24"/>
        <v>8452.4</v>
      </c>
      <c r="M319" s="8">
        <f t="shared" si="21"/>
        <v>226</v>
      </c>
      <c r="N319" s="8">
        <f t="shared" si="22"/>
        <v>90.4</v>
      </c>
      <c r="O319" s="8">
        <f t="shared" si="23"/>
        <v>8588</v>
      </c>
    </row>
    <row r="320" spans="1:15">
      <c r="A320" s="40" t="s">
        <v>350</v>
      </c>
      <c r="B320" s="22" t="s">
        <v>74</v>
      </c>
      <c r="C320" s="7" t="s">
        <v>24</v>
      </c>
      <c r="D320" s="6" t="s">
        <v>84</v>
      </c>
      <c r="E320" s="24" t="s">
        <v>407</v>
      </c>
      <c r="F320" s="7" t="s">
        <v>27</v>
      </c>
      <c r="G320" s="5">
        <v>18</v>
      </c>
      <c r="H320" s="5"/>
      <c r="I320" s="5"/>
      <c r="J320" s="16">
        <f t="shared" si="20"/>
        <v>18</v>
      </c>
      <c r="K320" s="8">
        <v>185</v>
      </c>
      <c r="L320" s="8">
        <f t="shared" si="24"/>
        <v>3330</v>
      </c>
      <c r="M320" s="8">
        <f t="shared" si="21"/>
        <v>0</v>
      </c>
      <c r="N320" s="8">
        <f t="shared" si="22"/>
        <v>0</v>
      </c>
      <c r="O320" s="8">
        <f t="shared" si="23"/>
        <v>3330</v>
      </c>
    </row>
    <row r="321" spans="1:15">
      <c r="A321" s="40" t="s">
        <v>350</v>
      </c>
      <c r="B321" s="22" t="s">
        <v>104</v>
      </c>
      <c r="C321" s="7" t="s">
        <v>24</v>
      </c>
      <c r="D321" s="6" t="s">
        <v>105</v>
      </c>
      <c r="E321" s="24" t="s">
        <v>408</v>
      </c>
      <c r="F321" s="7" t="s">
        <v>27</v>
      </c>
      <c r="G321" s="5">
        <v>329</v>
      </c>
      <c r="H321" s="5">
        <v>28</v>
      </c>
      <c r="I321" s="5">
        <v>11</v>
      </c>
      <c r="J321" s="5">
        <f t="shared" si="20"/>
        <v>346</v>
      </c>
      <c r="K321" s="8">
        <v>32</v>
      </c>
      <c r="L321" s="8">
        <f t="shared" si="24"/>
        <v>10528</v>
      </c>
      <c r="M321" s="8">
        <f t="shared" si="21"/>
        <v>896</v>
      </c>
      <c r="N321" s="8">
        <f t="shared" si="22"/>
        <v>352</v>
      </c>
      <c r="O321" s="8">
        <f t="shared" si="23"/>
        <v>11072</v>
      </c>
    </row>
    <row r="322" spans="1:15">
      <c r="A322" s="40" t="s">
        <v>350</v>
      </c>
      <c r="B322" s="22" t="s">
        <v>104</v>
      </c>
      <c r="C322" s="7" t="s">
        <v>24</v>
      </c>
      <c r="D322" s="6" t="s">
        <v>105</v>
      </c>
      <c r="E322" s="24" t="s">
        <v>409</v>
      </c>
      <c r="F322" s="7" t="s">
        <v>22</v>
      </c>
      <c r="G322" s="5">
        <v>0</v>
      </c>
      <c r="H322" s="5"/>
      <c r="I322" s="5"/>
      <c r="J322" s="5">
        <f t="shared" si="20"/>
        <v>0</v>
      </c>
      <c r="K322" s="8">
        <v>16.8</v>
      </c>
      <c r="L322" s="8">
        <f t="shared" si="24"/>
        <v>0</v>
      </c>
      <c r="M322" s="8">
        <f t="shared" si="21"/>
        <v>0</v>
      </c>
      <c r="N322" s="8">
        <f t="shared" si="22"/>
        <v>0</v>
      </c>
      <c r="O322" s="8">
        <f t="shared" si="23"/>
        <v>0</v>
      </c>
    </row>
    <row r="323" spans="1:15">
      <c r="A323" s="40" t="s">
        <v>350</v>
      </c>
      <c r="B323" s="22" t="s">
        <v>104</v>
      </c>
      <c r="C323" s="7" t="s">
        <v>24</v>
      </c>
      <c r="D323" s="6" t="s">
        <v>105</v>
      </c>
      <c r="E323" s="24" t="s">
        <v>410</v>
      </c>
      <c r="F323" s="7" t="s">
        <v>22</v>
      </c>
      <c r="G323" s="5">
        <v>338</v>
      </c>
      <c r="H323" s="5">
        <v>0</v>
      </c>
      <c r="I323" s="5">
        <f>168+14+2+4+4+9+15+2</f>
        <v>218</v>
      </c>
      <c r="J323" s="5">
        <f t="shared" si="20"/>
        <v>120</v>
      </c>
      <c r="K323" s="8">
        <v>28.8</v>
      </c>
      <c r="L323" s="8">
        <f t="shared" si="24"/>
        <v>9734.4</v>
      </c>
      <c r="M323" s="8">
        <f t="shared" si="21"/>
        <v>0</v>
      </c>
      <c r="N323" s="8">
        <f t="shared" si="22"/>
        <v>6278.4000000000005</v>
      </c>
      <c r="O323" s="8">
        <f t="shared" si="23"/>
        <v>3455.9999999999991</v>
      </c>
    </row>
    <row r="324" spans="1:15">
      <c r="A324" s="40" t="s">
        <v>350</v>
      </c>
      <c r="B324" s="22" t="s">
        <v>104</v>
      </c>
      <c r="C324" s="7" t="s">
        <v>24</v>
      </c>
      <c r="D324" s="6" t="s">
        <v>105</v>
      </c>
      <c r="E324" s="24" t="s">
        <v>411</v>
      </c>
      <c r="F324" s="7" t="s">
        <v>22</v>
      </c>
      <c r="G324" s="5">
        <v>0</v>
      </c>
      <c r="H324" s="5"/>
      <c r="I324" s="5"/>
      <c r="J324" s="5">
        <f t="shared" si="20"/>
        <v>0</v>
      </c>
      <c r="K324" s="8">
        <v>80.5</v>
      </c>
      <c r="L324" s="8">
        <f t="shared" si="24"/>
        <v>0</v>
      </c>
      <c r="M324" s="8">
        <f t="shared" si="21"/>
        <v>0</v>
      </c>
      <c r="N324" s="8">
        <f t="shared" si="22"/>
        <v>0</v>
      </c>
      <c r="O324" s="8">
        <f t="shared" si="23"/>
        <v>0</v>
      </c>
    </row>
    <row r="325" spans="1:15">
      <c r="A325" s="40" t="s">
        <v>350</v>
      </c>
      <c r="B325" s="36"/>
      <c r="C325" s="18"/>
      <c r="D325" s="6" t="s">
        <v>328</v>
      </c>
      <c r="E325" s="24" t="s">
        <v>412</v>
      </c>
      <c r="F325" s="7" t="s">
        <v>61</v>
      </c>
      <c r="G325" s="5">
        <v>2</v>
      </c>
      <c r="H325" s="5"/>
      <c r="I325" s="5">
        <v>2</v>
      </c>
      <c r="J325" s="5">
        <f t="shared" si="20"/>
        <v>0</v>
      </c>
      <c r="K325" s="8"/>
      <c r="L325" s="8">
        <f t="shared" si="24"/>
        <v>0</v>
      </c>
      <c r="M325" s="8">
        <f t="shared" si="21"/>
        <v>0</v>
      </c>
      <c r="N325" s="8">
        <f t="shared" si="22"/>
        <v>0</v>
      </c>
      <c r="O325" s="8">
        <f t="shared" si="23"/>
        <v>0</v>
      </c>
    </row>
    <row r="326" spans="1:15">
      <c r="A326" s="40" t="s">
        <v>350</v>
      </c>
      <c r="B326" s="22" t="s">
        <v>74</v>
      </c>
      <c r="C326" s="7" t="s">
        <v>24</v>
      </c>
      <c r="D326" s="6" t="s">
        <v>84</v>
      </c>
      <c r="E326" s="24" t="s">
        <v>413</v>
      </c>
      <c r="F326" s="7" t="s">
        <v>261</v>
      </c>
      <c r="G326" s="5">
        <v>0</v>
      </c>
      <c r="H326" s="5"/>
      <c r="I326" s="5"/>
      <c r="J326" s="16">
        <f t="shared" si="20"/>
        <v>0</v>
      </c>
      <c r="K326" s="8">
        <v>149</v>
      </c>
      <c r="L326" s="8">
        <f t="shared" si="24"/>
        <v>0</v>
      </c>
      <c r="M326" s="8">
        <f t="shared" si="21"/>
        <v>0</v>
      </c>
      <c r="N326" s="8">
        <f t="shared" si="22"/>
        <v>0</v>
      </c>
      <c r="O326" s="8">
        <f t="shared" si="23"/>
        <v>0</v>
      </c>
    </row>
    <row r="327" spans="1:15">
      <c r="A327" s="40" t="s">
        <v>350</v>
      </c>
      <c r="B327" s="35" t="s">
        <v>391</v>
      </c>
      <c r="C327" s="19" t="s">
        <v>24</v>
      </c>
      <c r="D327" s="6" t="s">
        <v>129</v>
      </c>
      <c r="E327" s="24" t="s">
        <v>414</v>
      </c>
      <c r="F327" s="7" t="s">
        <v>22</v>
      </c>
      <c r="G327" s="5">
        <v>0</v>
      </c>
      <c r="H327" s="5"/>
      <c r="I327" s="5"/>
      <c r="J327" s="5">
        <f t="shared" si="20"/>
        <v>0</v>
      </c>
      <c r="K327" s="8">
        <v>7849</v>
      </c>
      <c r="L327" s="8">
        <f t="shared" si="24"/>
        <v>0</v>
      </c>
      <c r="M327" s="8">
        <f t="shared" si="21"/>
        <v>0</v>
      </c>
      <c r="N327" s="8">
        <f t="shared" si="22"/>
        <v>0</v>
      </c>
      <c r="O327" s="8">
        <f t="shared" si="23"/>
        <v>0</v>
      </c>
    </row>
    <row r="328" spans="1:15">
      <c r="A328" s="40" t="s">
        <v>350</v>
      </c>
      <c r="B328" s="22" t="s">
        <v>23</v>
      </c>
      <c r="C328" s="7" t="s">
        <v>24</v>
      </c>
      <c r="D328" s="6" t="s">
        <v>25</v>
      </c>
      <c r="E328" s="24" t="s">
        <v>415</v>
      </c>
      <c r="F328" s="7" t="s">
        <v>22</v>
      </c>
      <c r="G328" s="5">
        <v>0</v>
      </c>
      <c r="H328" s="5"/>
      <c r="I328" s="5"/>
      <c r="J328" s="5">
        <f t="shared" si="20"/>
        <v>0</v>
      </c>
      <c r="K328" s="8">
        <v>68</v>
      </c>
      <c r="L328" s="8">
        <f t="shared" si="24"/>
        <v>0</v>
      </c>
      <c r="M328" s="8">
        <f t="shared" si="21"/>
        <v>0</v>
      </c>
      <c r="N328" s="8">
        <f t="shared" si="22"/>
        <v>0</v>
      </c>
      <c r="O328" s="8">
        <f t="shared" si="23"/>
        <v>0</v>
      </c>
    </row>
    <row r="329" spans="1:15">
      <c r="A329" s="40" t="s">
        <v>350</v>
      </c>
      <c r="B329" s="22" t="s">
        <v>23</v>
      </c>
      <c r="C329" s="7" t="s">
        <v>24</v>
      </c>
      <c r="D329" s="6" t="s">
        <v>25</v>
      </c>
      <c r="E329" s="24" t="s">
        <v>416</v>
      </c>
      <c r="F329" s="7" t="s">
        <v>22</v>
      </c>
      <c r="G329" s="5">
        <v>0</v>
      </c>
      <c r="H329" s="5"/>
      <c r="I329" s="5"/>
      <c r="J329" s="5">
        <f t="shared" si="20"/>
        <v>0</v>
      </c>
      <c r="K329" s="8">
        <v>42</v>
      </c>
      <c r="L329" s="8">
        <f t="shared" si="24"/>
        <v>0</v>
      </c>
      <c r="M329" s="8">
        <f t="shared" si="21"/>
        <v>0</v>
      </c>
      <c r="N329" s="8">
        <f t="shared" si="22"/>
        <v>0</v>
      </c>
      <c r="O329" s="8">
        <f t="shared" si="23"/>
        <v>0</v>
      </c>
    </row>
    <row r="330" spans="1:15">
      <c r="A330" s="40" t="s">
        <v>350</v>
      </c>
      <c r="B330" s="22" t="s">
        <v>58</v>
      </c>
      <c r="C330" s="7" t="s">
        <v>24</v>
      </c>
      <c r="D330" s="6" t="s">
        <v>403</v>
      </c>
      <c r="E330" s="24" t="s">
        <v>417</v>
      </c>
      <c r="F330" s="7"/>
      <c r="G330" s="5">
        <v>10</v>
      </c>
      <c r="H330" s="5"/>
      <c r="I330" s="5">
        <v>3</v>
      </c>
      <c r="J330" s="16">
        <f t="shared" si="20"/>
        <v>7</v>
      </c>
      <c r="K330" s="8">
        <v>650.5</v>
      </c>
      <c r="L330" s="8">
        <f t="shared" si="24"/>
        <v>6505</v>
      </c>
      <c r="M330" s="8">
        <f t="shared" si="21"/>
        <v>0</v>
      </c>
      <c r="N330" s="8">
        <f t="shared" si="22"/>
        <v>1951.5</v>
      </c>
      <c r="O330" s="8">
        <f t="shared" si="23"/>
        <v>4553.5</v>
      </c>
    </row>
    <row r="331" spans="1:15">
      <c r="A331" s="40" t="s">
        <v>350</v>
      </c>
      <c r="B331" s="22" t="s">
        <v>23</v>
      </c>
      <c r="C331" s="7" t="s">
        <v>24</v>
      </c>
      <c r="D331" s="6" t="s">
        <v>25</v>
      </c>
      <c r="E331" s="24" t="s">
        <v>418</v>
      </c>
      <c r="F331" s="7" t="s">
        <v>27</v>
      </c>
      <c r="G331" s="5">
        <v>0</v>
      </c>
      <c r="H331" s="5"/>
      <c r="I331" s="5"/>
      <c r="J331" s="16">
        <f t="shared" si="20"/>
        <v>0</v>
      </c>
      <c r="K331" s="8">
        <v>110</v>
      </c>
      <c r="L331" s="8">
        <f t="shared" si="24"/>
        <v>0</v>
      </c>
      <c r="M331" s="8">
        <f t="shared" si="21"/>
        <v>0</v>
      </c>
      <c r="N331" s="8">
        <f t="shared" si="22"/>
        <v>0</v>
      </c>
      <c r="O331" s="8">
        <f t="shared" si="23"/>
        <v>0</v>
      </c>
    </row>
    <row r="332" spans="1:15">
      <c r="A332" s="40" t="s">
        <v>350</v>
      </c>
      <c r="B332" s="35" t="s">
        <v>18</v>
      </c>
      <c r="C332" s="19" t="s">
        <v>19</v>
      </c>
      <c r="D332" s="6" t="s">
        <v>20</v>
      </c>
      <c r="E332" s="24" t="s">
        <v>419</v>
      </c>
      <c r="F332" s="7" t="s">
        <v>22</v>
      </c>
      <c r="G332" s="5">
        <v>0</v>
      </c>
      <c r="H332" s="5"/>
      <c r="I332" s="5"/>
      <c r="J332" s="5">
        <f t="shared" si="20"/>
        <v>0</v>
      </c>
      <c r="K332" s="8">
        <v>330</v>
      </c>
      <c r="L332" s="8">
        <f t="shared" si="24"/>
        <v>0</v>
      </c>
      <c r="M332" s="8">
        <f t="shared" si="21"/>
        <v>0</v>
      </c>
      <c r="N332" s="8">
        <f t="shared" si="22"/>
        <v>0</v>
      </c>
      <c r="O332" s="8">
        <f t="shared" si="23"/>
        <v>0</v>
      </c>
    </row>
    <row r="333" spans="1:15">
      <c r="A333" s="40" t="s">
        <v>350</v>
      </c>
      <c r="B333" s="22" t="s">
        <v>138</v>
      </c>
      <c r="C333" s="7" t="s">
        <v>24</v>
      </c>
      <c r="D333" s="6" t="s">
        <v>139</v>
      </c>
      <c r="E333" s="24" t="s">
        <v>420</v>
      </c>
      <c r="F333" s="7" t="s">
        <v>22</v>
      </c>
      <c r="G333" s="5">
        <v>0</v>
      </c>
      <c r="H333" s="5"/>
      <c r="I333" s="5"/>
      <c r="J333" s="5">
        <f t="shared" si="20"/>
        <v>0</v>
      </c>
      <c r="K333" s="8">
        <v>12</v>
      </c>
      <c r="L333" s="8">
        <f t="shared" si="24"/>
        <v>0</v>
      </c>
      <c r="M333" s="8">
        <f t="shared" si="21"/>
        <v>0</v>
      </c>
      <c r="N333" s="8">
        <f t="shared" si="22"/>
        <v>0</v>
      </c>
      <c r="O333" s="8">
        <f t="shared" si="23"/>
        <v>0</v>
      </c>
    </row>
    <row r="334" spans="1:15">
      <c r="A334" s="40" t="s">
        <v>350</v>
      </c>
      <c r="B334" s="22" t="s">
        <v>23</v>
      </c>
      <c r="C334" s="7" t="s">
        <v>24</v>
      </c>
      <c r="D334" s="6" t="s">
        <v>25</v>
      </c>
      <c r="E334" s="24" t="s">
        <v>421</v>
      </c>
      <c r="F334" s="7" t="s">
        <v>27</v>
      </c>
      <c r="G334" s="5">
        <v>6</v>
      </c>
      <c r="H334" s="5"/>
      <c r="I334" s="5"/>
      <c r="J334" s="5">
        <f t="shared" si="20"/>
        <v>6</v>
      </c>
      <c r="K334" s="8">
        <v>121.82</v>
      </c>
      <c r="L334" s="8">
        <f t="shared" si="24"/>
        <v>730.92</v>
      </c>
      <c r="M334" s="8">
        <f t="shared" si="21"/>
        <v>0</v>
      </c>
      <c r="N334" s="8">
        <f t="shared" si="22"/>
        <v>0</v>
      </c>
      <c r="O334" s="8">
        <f t="shared" si="23"/>
        <v>730.92</v>
      </c>
    </row>
    <row r="335" spans="1:15">
      <c r="A335" s="40" t="s">
        <v>350</v>
      </c>
      <c r="B335" s="35" t="s">
        <v>391</v>
      </c>
      <c r="C335" s="19" t="s">
        <v>24</v>
      </c>
      <c r="D335" s="6" t="s">
        <v>129</v>
      </c>
      <c r="E335" s="24" t="s">
        <v>422</v>
      </c>
      <c r="F335" s="7" t="s">
        <v>27</v>
      </c>
      <c r="G335" s="5">
        <v>2</v>
      </c>
      <c r="H335" s="5"/>
      <c r="I335" s="5">
        <v>1</v>
      </c>
      <c r="J335" s="5">
        <f t="shared" si="20"/>
        <v>1</v>
      </c>
      <c r="K335" s="8">
        <v>7873</v>
      </c>
      <c r="L335" s="8">
        <f t="shared" si="24"/>
        <v>15746</v>
      </c>
      <c r="M335" s="8">
        <f t="shared" si="21"/>
        <v>0</v>
      </c>
      <c r="N335" s="8">
        <f t="shared" si="22"/>
        <v>7873</v>
      </c>
      <c r="O335" s="8">
        <f t="shared" si="23"/>
        <v>7873</v>
      </c>
    </row>
    <row r="336" spans="1:15">
      <c r="A336" s="40" t="s">
        <v>350</v>
      </c>
      <c r="B336" s="35" t="s">
        <v>29</v>
      </c>
      <c r="C336" s="19" t="s">
        <v>24</v>
      </c>
      <c r="D336" s="6" t="s">
        <v>129</v>
      </c>
      <c r="E336" s="24" t="s">
        <v>423</v>
      </c>
      <c r="F336" s="7" t="s">
        <v>27</v>
      </c>
      <c r="G336" s="5">
        <v>2</v>
      </c>
      <c r="H336" s="5"/>
      <c r="I336" s="5">
        <v>1</v>
      </c>
      <c r="J336" s="5">
        <f t="shared" si="20"/>
        <v>1</v>
      </c>
      <c r="K336" s="8">
        <v>4766.93</v>
      </c>
      <c r="L336" s="8">
        <f t="shared" si="24"/>
        <v>9533.86</v>
      </c>
      <c r="M336" s="8">
        <f t="shared" si="21"/>
        <v>0</v>
      </c>
      <c r="N336" s="8">
        <f t="shared" si="22"/>
        <v>4766.93</v>
      </c>
      <c r="O336" s="8">
        <f t="shared" si="23"/>
        <v>4766.93</v>
      </c>
    </row>
    <row r="337" spans="1:15">
      <c r="A337" s="40" t="s">
        <v>350</v>
      </c>
      <c r="B337" s="35" t="s">
        <v>29</v>
      </c>
      <c r="C337" s="19" t="s">
        <v>24</v>
      </c>
      <c r="D337" s="6" t="s">
        <v>129</v>
      </c>
      <c r="E337" s="24" t="s">
        <v>424</v>
      </c>
      <c r="F337" s="7" t="s">
        <v>27</v>
      </c>
      <c r="G337" s="5">
        <v>1</v>
      </c>
      <c r="H337" s="5"/>
      <c r="I337" s="5">
        <v>1</v>
      </c>
      <c r="J337" s="5">
        <f t="shared" si="20"/>
        <v>0</v>
      </c>
      <c r="K337" s="8">
        <v>4035</v>
      </c>
      <c r="L337" s="8">
        <f t="shared" si="24"/>
        <v>4035</v>
      </c>
      <c r="M337" s="8">
        <f t="shared" si="21"/>
        <v>0</v>
      </c>
      <c r="N337" s="8">
        <f t="shared" si="22"/>
        <v>4035</v>
      </c>
      <c r="O337" s="8">
        <f t="shared" si="23"/>
        <v>0</v>
      </c>
    </row>
    <row r="338" spans="1:15">
      <c r="A338" s="40" t="s">
        <v>350</v>
      </c>
      <c r="B338" s="22" t="s">
        <v>69</v>
      </c>
      <c r="C338" s="7"/>
      <c r="D338" s="6" t="s">
        <v>70</v>
      </c>
      <c r="E338" s="24" t="s">
        <v>425</v>
      </c>
      <c r="F338" s="7" t="s">
        <v>27</v>
      </c>
      <c r="G338" s="5">
        <v>35</v>
      </c>
      <c r="H338" s="5">
        <v>0</v>
      </c>
      <c r="I338" s="5">
        <v>16</v>
      </c>
      <c r="J338" s="16">
        <f t="shared" si="20"/>
        <v>19</v>
      </c>
      <c r="K338" s="8">
        <v>5</v>
      </c>
      <c r="L338" s="8">
        <f t="shared" si="24"/>
        <v>175</v>
      </c>
      <c r="M338" s="8">
        <f t="shared" si="21"/>
        <v>0</v>
      </c>
      <c r="N338" s="8">
        <f t="shared" si="22"/>
        <v>80</v>
      </c>
      <c r="O338" s="8">
        <f t="shared" si="23"/>
        <v>95</v>
      </c>
    </row>
    <row r="339" spans="1:15">
      <c r="A339" s="40" t="s">
        <v>350</v>
      </c>
      <c r="B339" s="22" t="s">
        <v>54</v>
      </c>
      <c r="C339" s="7" t="s">
        <v>24</v>
      </c>
      <c r="D339" s="6" t="s">
        <v>55</v>
      </c>
      <c r="E339" s="24" t="s">
        <v>426</v>
      </c>
      <c r="F339" s="7" t="s">
        <v>22</v>
      </c>
      <c r="G339" s="5">
        <v>0</v>
      </c>
      <c r="H339" s="5"/>
      <c r="I339" s="5"/>
      <c r="J339" s="5">
        <f t="shared" si="20"/>
        <v>0</v>
      </c>
      <c r="K339" s="8">
        <v>232.55</v>
      </c>
      <c r="L339" s="8">
        <f t="shared" si="24"/>
        <v>0</v>
      </c>
      <c r="M339" s="8">
        <f t="shared" si="21"/>
        <v>0</v>
      </c>
      <c r="N339" s="8">
        <f t="shared" si="22"/>
        <v>0</v>
      </c>
      <c r="O339" s="8">
        <f t="shared" si="23"/>
        <v>0</v>
      </c>
    </row>
    <row r="340" spans="1:15">
      <c r="A340" s="40" t="s">
        <v>350</v>
      </c>
      <c r="B340" s="22" t="s">
        <v>23</v>
      </c>
      <c r="C340" s="7" t="s">
        <v>24</v>
      </c>
      <c r="D340" s="6" t="s">
        <v>25</v>
      </c>
      <c r="E340" s="24" t="s">
        <v>427</v>
      </c>
      <c r="F340" s="7" t="s">
        <v>27</v>
      </c>
      <c r="G340" s="5">
        <v>20</v>
      </c>
      <c r="H340" s="5"/>
      <c r="I340" s="5"/>
      <c r="J340" s="5">
        <f t="shared" ref="J340:J415" si="25">+G340+H340-I340</f>
        <v>20</v>
      </c>
      <c r="K340" s="8">
        <v>831.57</v>
      </c>
      <c r="L340" s="8">
        <f t="shared" si="24"/>
        <v>16631.400000000001</v>
      </c>
      <c r="M340" s="8">
        <f t="shared" ref="M340:M415" si="26">+H340*K340</f>
        <v>0</v>
      </c>
      <c r="N340" s="8">
        <f t="shared" ref="N340:N415" si="27">+I340*K340</f>
        <v>0</v>
      </c>
      <c r="O340" s="8">
        <f t="shared" ref="O340:O415" si="28">+L340+M340-N340</f>
        <v>16631.400000000001</v>
      </c>
    </row>
    <row r="341" spans="1:15">
      <c r="A341" s="40" t="s">
        <v>350</v>
      </c>
      <c r="B341" s="35" t="s">
        <v>128</v>
      </c>
      <c r="C341" s="19" t="s">
        <v>24</v>
      </c>
      <c r="D341" s="6" t="s">
        <v>129</v>
      </c>
      <c r="E341" s="24" t="s">
        <v>428</v>
      </c>
      <c r="F341" s="7" t="s">
        <v>22</v>
      </c>
      <c r="G341" s="5">
        <v>4</v>
      </c>
      <c r="H341" s="5"/>
      <c r="I341" s="5"/>
      <c r="J341" s="5">
        <f t="shared" si="25"/>
        <v>4</v>
      </c>
      <c r="K341" s="8">
        <v>1850</v>
      </c>
      <c r="L341" s="8">
        <f t="shared" ref="L341:L416" si="29">+G341*K341</f>
        <v>7400</v>
      </c>
      <c r="M341" s="8">
        <f t="shared" si="26"/>
        <v>0</v>
      </c>
      <c r="N341" s="8">
        <f t="shared" si="27"/>
        <v>0</v>
      </c>
      <c r="O341" s="8">
        <f t="shared" si="28"/>
        <v>7400</v>
      </c>
    </row>
    <row r="342" spans="1:15">
      <c r="A342" s="40" t="s">
        <v>350</v>
      </c>
      <c r="B342" s="22" t="s">
        <v>74</v>
      </c>
      <c r="C342" s="7" t="s">
        <v>24</v>
      </c>
      <c r="D342" s="6" t="s">
        <v>84</v>
      </c>
      <c r="E342" s="24" t="s">
        <v>429</v>
      </c>
      <c r="F342" s="7" t="s">
        <v>22</v>
      </c>
      <c r="G342" s="5">
        <v>0</v>
      </c>
      <c r="H342" s="5"/>
      <c r="I342" s="5"/>
      <c r="J342" s="5">
        <f t="shared" si="25"/>
        <v>0</v>
      </c>
      <c r="K342" s="8">
        <v>13</v>
      </c>
      <c r="L342" s="8">
        <f t="shared" si="29"/>
        <v>0</v>
      </c>
      <c r="M342" s="8">
        <f t="shared" si="26"/>
        <v>0</v>
      </c>
      <c r="N342" s="8">
        <f t="shared" si="27"/>
        <v>0</v>
      </c>
      <c r="O342" s="8">
        <f t="shared" si="28"/>
        <v>0</v>
      </c>
    </row>
    <row r="343" spans="1:15">
      <c r="A343" s="40" t="s">
        <v>350</v>
      </c>
      <c r="B343" s="22" t="s">
        <v>265</v>
      </c>
      <c r="C343" s="7">
        <v>1</v>
      </c>
      <c r="D343" s="6" t="s">
        <v>266</v>
      </c>
      <c r="E343" s="24" t="s">
        <v>430</v>
      </c>
      <c r="F343" s="7" t="s">
        <v>431</v>
      </c>
      <c r="G343" s="5">
        <v>6</v>
      </c>
      <c r="H343" s="5"/>
      <c r="I343" s="5"/>
      <c r="J343" s="16">
        <f t="shared" si="25"/>
        <v>6</v>
      </c>
      <c r="K343" s="8">
        <v>140</v>
      </c>
      <c r="L343" s="8">
        <f t="shared" si="29"/>
        <v>840</v>
      </c>
      <c r="M343" s="8">
        <f t="shared" si="26"/>
        <v>0</v>
      </c>
      <c r="N343" s="8">
        <f t="shared" si="27"/>
        <v>0</v>
      </c>
      <c r="O343" s="8">
        <f t="shared" si="28"/>
        <v>840</v>
      </c>
    </row>
    <row r="344" spans="1:15">
      <c r="A344" s="40" t="s">
        <v>350</v>
      </c>
      <c r="B344" s="22" t="s">
        <v>265</v>
      </c>
      <c r="C344" s="7">
        <v>1</v>
      </c>
      <c r="D344" s="6" t="s">
        <v>266</v>
      </c>
      <c r="E344" s="24" t="s">
        <v>432</v>
      </c>
      <c r="F344" s="7" t="s">
        <v>268</v>
      </c>
      <c r="G344" s="5">
        <v>0</v>
      </c>
      <c r="H344" s="5"/>
      <c r="I344" s="5"/>
      <c r="J344" s="5">
        <f t="shared" si="25"/>
        <v>0</v>
      </c>
      <c r="K344" s="8">
        <v>215.25</v>
      </c>
      <c r="L344" s="8">
        <f t="shared" si="29"/>
        <v>0</v>
      </c>
      <c r="M344" s="8">
        <f t="shared" si="26"/>
        <v>0</v>
      </c>
      <c r="N344" s="8">
        <f t="shared" si="27"/>
        <v>0</v>
      </c>
      <c r="O344" s="8">
        <f t="shared" si="28"/>
        <v>0</v>
      </c>
    </row>
    <row r="345" spans="1:15">
      <c r="A345" s="40" t="s">
        <v>350</v>
      </c>
      <c r="B345" s="22" t="s">
        <v>265</v>
      </c>
      <c r="C345" s="7">
        <v>1</v>
      </c>
      <c r="D345" s="6" t="s">
        <v>266</v>
      </c>
      <c r="E345" s="24" t="s">
        <v>433</v>
      </c>
      <c r="F345" s="7" t="s">
        <v>268</v>
      </c>
      <c r="G345" s="5">
        <v>3</v>
      </c>
      <c r="H345" s="5"/>
      <c r="I345" s="5"/>
      <c r="J345" s="16">
        <f t="shared" si="25"/>
        <v>3</v>
      </c>
      <c r="K345" s="8">
        <v>140</v>
      </c>
      <c r="L345" s="8">
        <f t="shared" si="29"/>
        <v>420</v>
      </c>
      <c r="M345" s="8">
        <f t="shared" si="26"/>
        <v>0</v>
      </c>
      <c r="N345" s="8">
        <f t="shared" si="27"/>
        <v>0</v>
      </c>
      <c r="O345" s="8">
        <f t="shared" si="28"/>
        <v>420</v>
      </c>
    </row>
    <row r="346" spans="1:15">
      <c r="A346" s="40" t="s">
        <v>350</v>
      </c>
      <c r="B346" s="22" t="s">
        <v>265</v>
      </c>
      <c r="C346" s="7">
        <v>1</v>
      </c>
      <c r="D346" s="6" t="s">
        <v>266</v>
      </c>
      <c r="E346" s="24" t="s">
        <v>434</v>
      </c>
      <c r="F346" s="7" t="s">
        <v>435</v>
      </c>
      <c r="G346" s="5">
        <v>5</v>
      </c>
      <c r="H346" s="5"/>
      <c r="I346" s="5"/>
      <c r="J346" s="16">
        <f t="shared" si="25"/>
        <v>5</v>
      </c>
      <c r="K346" s="8">
        <v>140</v>
      </c>
      <c r="L346" s="8">
        <f t="shared" si="29"/>
        <v>700</v>
      </c>
      <c r="M346" s="8">
        <f t="shared" si="26"/>
        <v>0</v>
      </c>
      <c r="N346" s="8">
        <f t="shared" si="27"/>
        <v>0</v>
      </c>
      <c r="O346" s="8">
        <f t="shared" si="28"/>
        <v>700</v>
      </c>
    </row>
    <row r="347" spans="1:15">
      <c r="A347" s="40"/>
      <c r="B347" s="22"/>
      <c r="C347" s="7" t="s">
        <v>24</v>
      </c>
      <c r="D347" s="21" t="s">
        <v>586</v>
      </c>
      <c r="E347" s="10" t="s">
        <v>590</v>
      </c>
      <c r="F347" s="7" t="s">
        <v>22</v>
      </c>
      <c r="G347" s="5"/>
      <c r="H347" s="5">
        <v>1</v>
      </c>
      <c r="I347" s="5"/>
      <c r="J347" s="16">
        <f>+G347+H347-I347</f>
        <v>1</v>
      </c>
      <c r="K347" s="8">
        <v>156.78</v>
      </c>
      <c r="L347" s="8">
        <f>+G347*K347</f>
        <v>0</v>
      </c>
      <c r="M347" s="8">
        <f>+H347*K347</f>
        <v>156.78</v>
      </c>
      <c r="N347" s="8">
        <f>+I347*K347</f>
        <v>0</v>
      </c>
      <c r="O347" s="8">
        <f>+L347+M347-N347</f>
        <v>156.78</v>
      </c>
    </row>
    <row r="348" spans="1:15">
      <c r="A348" s="40" t="s">
        <v>350</v>
      </c>
      <c r="B348" s="22" t="s">
        <v>104</v>
      </c>
      <c r="C348" s="7" t="s">
        <v>24</v>
      </c>
      <c r="D348" s="6" t="s">
        <v>105</v>
      </c>
      <c r="E348" s="24" t="s">
        <v>436</v>
      </c>
      <c r="F348" s="7" t="s">
        <v>57</v>
      </c>
      <c r="G348" s="5">
        <v>96</v>
      </c>
      <c r="H348" s="5"/>
      <c r="I348" s="5"/>
      <c r="J348" s="5">
        <f t="shared" si="25"/>
        <v>96</v>
      </c>
      <c r="K348" s="8">
        <v>25</v>
      </c>
      <c r="L348" s="8">
        <f t="shared" si="29"/>
        <v>2400</v>
      </c>
      <c r="M348" s="8">
        <f t="shared" si="26"/>
        <v>0</v>
      </c>
      <c r="N348" s="8">
        <f t="shared" si="27"/>
        <v>0</v>
      </c>
      <c r="O348" s="8">
        <f t="shared" si="28"/>
        <v>2400</v>
      </c>
    </row>
    <row r="349" spans="1:15">
      <c r="A349" s="40" t="s">
        <v>350</v>
      </c>
      <c r="B349" s="22" t="s">
        <v>104</v>
      </c>
      <c r="C349" s="7" t="s">
        <v>24</v>
      </c>
      <c r="D349" s="6" t="s">
        <v>105</v>
      </c>
      <c r="E349" s="24" t="s">
        <v>437</v>
      </c>
      <c r="F349" s="7" t="s">
        <v>27</v>
      </c>
      <c r="G349" s="5">
        <v>230</v>
      </c>
      <c r="H349" s="5"/>
      <c r="I349" s="5"/>
      <c r="J349" s="5">
        <f t="shared" si="25"/>
        <v>230</v>
      </c>
      <c r="K349" s="8">
        <v>25</v>
      </c>
      <c r="L349" s="8">
        <f t="shared" si="29"/>
        <v>5750</v>
      </c>
      <c r="M349" s="8">
        <f t="shared" si="26"/>
        <v>0</v>
      </c>
      <c r="N349" s="8">
        <f t="shared" si="27"/>
        <v>0</v>
      </c>
      <c r="O349" s="8">
        <f t="shared" si="28"/>
        <v>5750</v>
      </c>
    </row>
    <row r="350" spans="1:15">
      <c r="A350" s="40" t="s">
        <v>350</v>
      </c>
      <c r="B350" s="22" t="s">
        <v>104</v>
      </c>
      <c r="C350" s="7" t="s">
        <v>24</v>
      </c>
      <c r="D350" s="6" t="s">
        <v>105</v>
      </c>
      <c r="E350" s="24" t="s">
        <v>438</v>
      </c>
      <c r="F350" s="7" t="s">
        <v>22</v>
      </c>
      <c r="G350" s="5">
        <v>13</v>
      </c>
      <c r="H350" s="5"/>
      <c r="I350" s="5"/>
      <c r="J350" s="5">
        <f t="shared" si="25"/>
        <v>13</v>
      </c>
      <c r="K350" s="8">
        <v>14.95</v>
      </c>
      <c r="L350" s="8">
        <f t="shared" si="29"/>
        <v>194.35</v>
      </c>
      <c r="M350" s="8">
        <f t="shared" si="26"/>
        <v>0</v>
      </c>
      <c r="N350" s="8">
        <f t="shared" si="27"/>
        <v>0</v>
      </c>
      <c r="O350" s="8">
        <f t="shared" si="28"/>
        <v>194.35</v>
      </c>
    </row>
    <row r="351" spans="1:15">
      <c r="A351" s="40" t="s">
        <v>350</v>
      </c>
      <c r="B351" s="35" t="s">
        <v>18</v>
      </c>
      <c r="C351" s="19" t="s">
        <v>19</v>
      </c>
      <c r="D351" s="6" t="s">
        <v>20</v>
      </c>
      <c r="E351" s="24" t="s">
        <v>439</v>
      </c>
      <c r="F351" s="7" t="s">
        <v>22</v>
      </c>
      <c r="G351" s="5">
        <v>60</v>
      </c>
      <c r="H351" s="5"/>
      <c r="I351" s="5">
        <v>60</v>
      </c>
      <c r="J351" s="5">
        <f t="shared" si="25"/>
        <v>0</v>
      </c>
      <c r="K351" s="8">
        <v>390</v>
      </c>
      <c r="L351" s="8">
        <f t="shared" si="29"/>
        <v>23400</v>
      </c>
      <c r="M351" s="8">
        <f t="shared" si="26"/>
        <v>0</v>
      </c>
      <c r="N351" s="8">
        <f t="shared" si="27"/>
        <v>23400</v>
      </c>
      <c r="O351" s="8">
        <f t="shared" si="28"/>
        <v>0</v>
      </c>
    </row>
    <row r="352" spans="1:15">
      <c r="A352" s="40" t="s">
        <v>350</v>
      </c>
      <c r="B352" s="22" t="s">
        <v>74</v>
      </c>
      <c r="C352" s="7" t="s">
        <v>24</v>
      </c>
      <c r="D352" s="6" t="s">
        <v>84</v>
      </c>
      <c r="E352" s="24" t="s">
        <v>440</v>
      </c>
      <c r="F352" s="7" t="s">
        <v>22</v>
      </c>
      <c r="G352" s="5">
        <v>411</v>
      </c>
      <c r="H352" s="5"/>
      <c r="I352" s="5">
        <f>331+5+2+3+1+1+1+2+1+2+4</f>
        <v>353</v>
      </c>
      <c r="J352" s="5">
        <f t="shared" si="25"/>
        <v>58</v>
      </c>
      <c r="K352" s="8">
        <v>25</v>
      </c>
      <c r="L352" s="8">
        <f t="shared" si="29"/>
        <v>10275</v>
      </c>
      <c r="M352" s="8">
        <f t="shared" si="26"/>
        <v>0</v>
      </c>
      <c r="N352" s="8">
        <f t="shared" si="27"/>
        <v>8825</v>
      </c>
      <c r="O352" s="8">
        <f t="shared" si="28"/>
        <v>1450</v>
      </c>
    </row>
    <row r="353" spans="1:15">
      <c r="A353" s="40" t="s">
        <v>350</v>
      </c>
      <c r="B353" s="22" t="s">
        <v>69</v>
      </c>
      <c r="C353" s="7"/>
      <c r="D353" s="6" t="s">
        <v>70</v>
      </c>
      <c r="E353" s="24" t="s">
        <v>441</v>
      </c>
      <c r="F353" s="7" t="s">
        <v>22</v>
      </c>
      <c r="G353" s="5">
        <v>454</v>
      </c>
      <c r="H353" s="5"/>
      <c r="I353" s="5">
        <v>1</v>
      </c>
      <c r="J353" s="5">
        <f t="shared" si="25"/>
        <v>453</v>
      </c>
      <c r="K353" s="8">
        <v>3.95</v>
      </c>
      <c r="L353" s="8">
        <f t="shared" si="29"/>
        <v>1793.3000000000002</v>
      </c>
      <c r="M353" s="8">
        <f t="shared" si="26"/>
        <v>0</v>
      </c>
      <c r="N353" s="8">
        <f t="shared" si="27"/>
        <v>3.95</v>
      </c>
      <c r="O353" s="8">
        <f t="shared" si="28"/>
        <v>1789.3500000000001</v>
      </c>
    </row>
    <row r="354" spans="1:15">
      <c r="A354" s="40" t="s">
        <v>350</v>
      </c>
      <c r="B354" s="22" t="s">
        <v>58</v>
      </c>
      <c r="C354" s="7" t="s">
        <v>24</v>
      </c>
      <c r="D354" s="6" t="s">
        <v>403</v>
      </c>
      <c r="E354" s="24" t="s">
        <v>442</v>
      </c>
      <c r="F354" s="7" t="s">
        <v>22</v>
      </c>
      <c r="G354" s="5">
        <v>6</v>
      </c>
      <c r="H354" s="5"/>
      <c r="I354" s="5">
        <v>3</v>
      </c>
      <c r="J354" s="16">
        <f t="shared" si="25"/>
        <v>3</v>
      </c>
      <c r="K354" s="8">
        <v>1642.26</v>
      </c>
      <c r="L354" s="8">
        <f t="shared" si="29"/>
        <v>9853.56</v>
      </c>
      <c r="M354" s="8">
        <f t="shared" si="26"/>
        <v>0</v>
      </c>
      <c r="N354" s="8">
        <f t="shared" si="27"/>
        <v>4926.78</v>
      </c>
      <c r="O354" s="8">
        <f t="shared" si="28"/>
        <v>4926.78</v>
      </c>
    </row>
    <row r="355" spans="1:15">
      <c r="A355" s="40" t="s">
        <v>350</v>
      </c>
      <c r="B355" s="22" t="s">
        <v>322</v>
      </c>
      <c r="C355" s="7" t="s">
        <v>24</v>
      </c>
      <c r="D355" s="6" t="s">
        <v>84</v>
      </c>
      <c r="E355" s="24" t="s">
        <v>443</v>
      </c>
      <c r="F355" s="7" t="s">
        <v>22</v>
      </c>
      <c r="G355" s="5">
        <v>0</v>
      </c>
      <c r="H355" s="5"/>
      <c r="I355" s="5"/>
      <c r="J355" s="5">
        <f t="shared" si="25"/>
        <v>0</v>
      </c>
      <c r="K355" s="8">
        <v>1500</v>
      </c>
      <c r="L355" s="8">
        <f t="shared" si="29"/>
        <v>0</v>
      </c>
      <c r="M355" s="8">
        <f t="shared" si="26"/>
        <v>0</v>
      </c>
      <c r="N355" s="8">
        <f t="shared" si="27"/>
        <v>0</v>
      </c>
      <c r="O355" s="8">
        <f t="shared" si="28"/>
        <v>0</v>
      </c>
    </row>
    <row r="356" spans="1:15">
      <c r="A356" s="40" t="s">
        <v>350</v>
      </c>
      <c r="B356" s="22" t="s">
        <v>322</v>
      </c>
      <c r="C356" s="7" t="s">
        <v>24</v>
      </c>
      <c r="D356" s="6" t="s">
        <v>84</v>
      </c>
      <c r="E356" s="24" t="s">
        <v>591</v>
      </c>
      <c r="F356" s="7" t="s">
        <v>22</v>
      </c>
      <c r="G356" s="5"/>
      <c r="H356" s="5">
        <v>1</v>
      </c>
      <c r="I356" s="5">
        <v>1</v>
      </c>
      <c r="J356" s="5">
        <f>+G356+H356-I356</f>
        <v>0</v>
      </c>
      <c r="K356" s="8">
        <v>2200</v>
      </c>
      <c r="L356" s="8">
        <f>+G356*K356</f>
        <v>0</v>
      </c>
      <c r="M356" s="8">
        <f>+H356*K356</f>
        <v>2200</v>
      </c>
      <c r="N356" s="8">
        <f>+I356*K356</f>
        <v>2200</v>
      </c>
      <c r="O356" s="8">
        <f>+L356+M356-N356</f>
        <v>0</v>
      </c>
    </row>
    <row r="357" spans="1:15">
      <c r="A357" s="40" t="s">
        <v>350</v>
      </c>
      <c r="B357" s="22" t="s">
        <v>322</v>
      </c>
      <c r="C357" s="7"/>
      <c r="D357" s="6" t="s">
        <v>84</v>
      </c>
      <c r="E357" s="24" t="s">
        <v>592</v>
      </c>
      <c r="F357" s="7" t="s">
        <v>22</v>
      </c>
      <c r="G357" s="5"/>
      <c r="H357" s="5">
        <v>1</v>
      </c>
      <c r="I357" s="5">
        <v>1</v>
      </c>
      <c r="J357" s="5">
        <f>+G357+H357-I357</f>
        <v>0</v>
      </c>
      <c r="K357" s="8">
        <v>2200</v>
      </c>
      <c r="L357" s="8">
        <f>+G357*K357</f>
        <v>0</v>
      </c>
      <c r="M357" s="8">
        <f>+H357*K357</f>
        <v>2200</v>
      </c>
      <c r="N357" s="8">
        <f>+I357*K357</f>
        <v>2200</v>
      </c>
      <c r="O357" s="8">
        <f>+L357+M357-N357</f>
        <v>0</v>
      </c>
    </row>
    <row r="358" spans="1:15">
      <c r="A358" s="40" t="s">
        <v>350</v>
      </c>
      <c r="B358" s="22" t="s">
        <v>322</v>
      </c>
      <c r="C358" s="7"/>
      <c r="D358" s="6" t="s">
        <v>84</v>
      </c>
      <c r="E358" s="24" t="s">
        <v>593</v>
      </c>
      <c r="F358" s="7" t="s">
        <v>22</v>
      </c>
      <c r="G358" s="5"/>
      <c r="H358" s="5">
        <v>1</v>
      </c>
      <c r="I358" s="5">
        <v>1</v>
      </c>
      <c r="J358" s="5">
        <f>+G358+H358-I358</f>
        <v>0</v>
      </c>
      <c r="K358" s="8">
        <v>1500</v>
      </c>
      <c r="L358" s="8">
        <f>+G358*K358</f>
        <v>0</v>
      </c>
      <c r="M358" s="8">
        <f>+H358*K358</f>
        <v>1500</v>
      </c>
      <c r="N358" s="8">
        <f>+I358*K358</f>
        <v>1500</v>
      </c>
      <c r="O358" s="8">
        <f>+L358+M358-N358</f>
        <v>0</v>
      </c>
    </row>
    <row r="359" spans="1:15">
      <c r="A359" s="40" t="s">
        <v>350</v>
      </c>
      <c r="B359" s="36" t="s">
        <v>18</v>
      </c>
      <c r="C359" s="18" t="s">
        <v>24</v>
      </c>
      <c r="D359" s="6" t="s">
        <v>30</v>
      </c>
      <c r="E359" s="24" t="s">
        <v>444</v>
      </c>
      <c r="F359" s="7" t="s">
        <v>22</v>
      </c>
      <c r="G359" s="5">
        <v>1</v>
      </c>
      <c r="H359" s="5"/>
      <c r="I359" s="5"/>
      <c r="J359" s="5">
        <f t="shared" si="25"/>
        <v>1</v>
      </c>
      <c r="K359" s="8">
        <v>2500</v>
      </c>
      <c r="L359" s="8">
        <f t="shared" si="29"/>
        <v>2500</v>
      </c>
      <c r="M359" s="8">
        <f t="shared" si="26"/>
        <v>0</v>
      </c>
      <c r="N359" s="8">
        <f t="shared" si="27"/>
        <v>0</v>
      </c>
      <c r="O359" s="8">
        <f t="shared" si="28"/>
        <v>2500</v>
      </c>
    </row>
    <row r="360" spans="1:15">
      <c r="A360" s="40" t="s">
        <v>350</v>
      </c>
      <c r="B360" s="22" t="s">
        <v>74</v>
      </c>
      <c r="C360" s="7" t="s">
        <v>24</v>
      </c>
      <c r="D360" s="6" t="s">
        <v>84</v>
      </c>
      <c r="E360" s="24" t="s">
        <v>445</v>
      </c>
      <c r="F360" s="7" t="s">
        <v>27</v>
      </c>
      <c r="G360" s="5">
        <v>83</v>
      </c>
      <c r="H360" s="5"/>
      <c r="I360" s="5"/>
      <c r="J360" s="16">
        <f t="shared" si="25"/>
        <v>83</v>
      </c>
      <c r="K360" s="8">
        <v>19.5</v>
      </c>
      <c r="L360" s="8">
        <f t="shared" si="29"/>
        <v>1618.5</v>
      </c>
      <c r="M360" s="8">
        <f t="shared" si="26"/>
        <v>0</v>
      </c>
      <c r="N360" s="8">
        <f t="shared" si="27"/>
        <v>0</v>
      </c>
      <c r="O360" s="8">
        <f t="shared" si="28"/>
        <v>1618.5</v>
      </c>
    </row>
    <row r="361" spans="1:15">
      <c r="A361" s="40" t="s">
        <v>350</v>
      </c>
      <c r="B361" s="22" t="s">
        <v>74</v>
      </c>
      <c r="C361" s="7" t="s">
        <v>24</v>
      </c>
      <c r="D361" s="6" t="s">
        <v>84</v>
      </c>
      <c r="E361" s="24" t="s">
        <v>446</v>
      </c>
      <c r="F361" s="7" t="s">
        <v>261</v>
      </c>
      <c r="G361" s="5">
        <v>0</v>
      </c>
      <c r="H361" s="5"/>
      <c r="I361" s="5"/>
      <c r="J361" s="16">
        <f t="shared" si="25"/>
        <v>0</v>
      </c>
      <c r="K361" s="8">
        <v>33.75</v>
      </c>
      <c r="L361" s="8">
        <f t="shared" si="29"/>
        <v>0</v>
      </c>
      <c r="M361" s="8">
        <f t="shared" si="26"/>
        <v>0</v>
      </c>
      <c r="N361" s="8">
        <f t="shared" si="27"/>
        <v>0</v>
      </c>
      <c r="O361" s="8">
        <f t="shared" si="28"/>
        <v>0</v>
      </c>
    </row>
    <row r="362" spans="1:15">
      <c r="A362" s="40" t="s">
        <v>350</v>
      </c>
      <c r="B362" s="22" t="s">
        <v>35</v>
      </c>
      <c r="C362" s="7" t="s">
        <v>36</v>
      </c>
      <c r="D362" s="6" t="s">
        <v>37</v>
      </c>
      <c r="E362" s="24" t="s">
        <v>447</v>
      </c>
      <c r="F362" s="7" t="s">
        <v>22</v>
      </c>
      <c r="G362" s="5">
        <v>0</v>
      </c>
      <c r="H362" s="5"/>
      <c r="I362" s="5"/>
      <c r="J362" s="5">
        <f t="shared" si="25"/>
        <v>0</v>
      </c>
      <c r="K362" s="8">
        <v>75</v>
      </c>
      <c r="L362" s="8">
        <f t="shared" si="29"/>
        <v>0</v>
      </c>
      <c r="M362" s="8">
        <f t="shared" si="26"/>
        <v>0</v>
      </c>
      <c r="N362" s="8">
        <f t="shared" si="27"/>
        <v>0</v>
      </c>
      <c r="O362" s="8">
        <f t="shared" si="28"/>
        <v>0</v>
      </c>
    </row>
    <row r="363" spans="1:15">
      <c r="A363" s="40" t="s">
        <v>448</v>
      </c>
      <c r="B363" s="22" t="s">
        <v>138</v>
      </c>
      <c r="C363" s="7" t="s">
        <v>24</v>
      </c>
      <c r="D363" s="6" t="s">
        <v>139</v>
      </c>
      <c r="E363" s="24" t="s">
        <v>449</v>
      </c>
      <c r="F363" s="7" t="s">
        <v>22</v>
      </c>
      <c r="G363" s="5">
        <v>0</v>
      </c>
      <c r="H363" s="5"/>
      <c r="I363" s="5"/>
      <c r="J363" s="5">
        <f t="shared" si="25"/>
        <v>0</v>
      </c>
      <c r="K363" s="8">
        <v>95</v>
      </c>
      <c r="L363" s="8">
        <f t="shared" si="29"/>
        <v>0</v>
      </c>
      <c r="M363" s="8">
        <f t="shared" si="26"/>
        <v>0</v>
      </c>
      <c r="N363" s="8">
        <f t="shared" si="27"/>
        <v>0</v>
      </c>
      <c r="O363" s="8">
        <f t="shared" si="28"/>
        <v>0</v>
      </c>
    </row>
    <row r="364" spans="1:15">
      <c r="A364" s="40"/>
      <c r="B364" s="22" t="s">
        <v>23</v>
      </c>
      <c r="C364" s="7" t="s">
        <v>24</v>
      </c>
      <c r="D364" s="21" t="s">
        <v>25</v>
      </c>
      <c r="E364" s="10" t="s">
        <v>594</v>
      </c>
      <c r="F364" s="7" t="s">
        <v>22</v>
      </c>
      <c r="G364" s="5"/>
      <c r="H364" s="5">
        <v>1</v>
      </c>
      <c r="I364" s="5">
        <v>1</v>
      </c>
      <c r="J364" s="5">
        <f>+G364+H364-I364</f>
        <v>0</v>
      </c>
      <c r="K364" s="8">
        <v>29500</v>
      </c>
      <c r="L364" s="8">
        <f>+G364*K364</f>
        <v>0</v>
      </c>
      <c r="M364" s="8">
        <f>+H364*K364</f>
        <v>29500</v>
      </c>
      <c r="N364" s="8">
        <f>+I364*K364</f>
        <v>29500</v>
      </c>
      <c r="O364" s="8">
        <f>+L364+M364-N364</f>
        <v>0</v>
      </c>
    </row>
    <row r="365" spans="1:15">
      <c r="A365" s="40" t="s">
        <v>448</v>
      </c>
      <c r="B365" s="22" t="s">
        <v>104</v>
      </c>
      <c r="C365" s="7" t="s">
        <v>24</v>
      </c>
      <c r="D365" s="6" t="s">
        <v>105</v>
      </c>
      <c r="E365" s="24" t="s">
        <v>450</v>
      </c>
      <c r="F365" s="7" t="s">
        <v>52</v>
      </c>
      <c r="G365" s="5">
        <v>6</v>
      </c>
      <c r="H365" s="5"/>
      <c r="I365" s="5">
        <v>2</v>
      </c>
      <c r="J365" s="5">
        <f t="shared" si="25"/>
        <v>4</v>
      </c>
      <c r="K365" s="8">
        <v>732.2</v>
      </c>
      <c r="L365" s="8">
        <f t="shared" si="29"/>
        <v>4393.2000000000007</v>
      </c>
      <c r="M365" s="8">
        <f t="shared" si="26"/>
        <v>0</v>
      </c>
      <c r="N365" s="8">
        <f t="shared" si="27"/>
        <v>1464.4</v>
      </c>
      <c r="O365" s="8">
        <f t="shared" si="28"/>
        <v>2928.8000000000006</v>
      </c>
    </row>
    <row r="366" spans="1:15">
      <c r="A366" s="40" t="s">
        <v>448</v>
      </c>
      <c r="B366" s="22" t="s">
        <v>23</v>
      </c>
      <c r="C366" s="7" t="s">
        <v>24</v>
      </c>
      <c r="D366" s="6" t="s">
        <v>25</v>
      </c>
      <c r="E366" s="24" t="s">
        <v>451</v>
      </c>
      <c r="F366" s="7" t="s">
        <v>27</v>
      </c>
      <c r="G366" s="5">
        <v>5</v>
      </c>
      <c r="H366" s="5">
        <v>0</v>
      </c>
      <c r="I366" s="5">
        <v>5</v>
      </c>
      <c r="J366" s="5">
        <f t="shared" si="25"/>
        <v>0</v>
      </c>
      <c r="K366" s="8">
        <v>238.35</v>
      </c>
      <c r="L366" s="8">
        <f t="shared" si="29"/>
        <v>1191.75</v>
      </c>
      <c r="M366" s="8">
        <f t="shared" si="26"/>
        <v>0</v>
      </c>
      <c r="N366" s="8">
        <f t="shared" si="27"/>
        <v>1191.75</v>
      </c>
      <c r="O366" s="8">
        <f t="shared" si="28"/>
        <v>0</v>
      </c>
    </row>
    <row r="367" spans="1:15">
      <c r="A367" s="40" t="s">
        <v>448</v>
      </c>
      <c r="B367" s="22" t="s">
        <v>23</v>
      </c>
      <c r="C367" s="7" t="s">
        <v>24</v>
      </c>
      <c r="D367" s="6" t="s">
        <v>25</v>
      </c>
      <c r="E367" s="24" t="s">
        <v>452</v>
      </c>
      <c r="F367" s="7" t="s">
        <v>27</v>
      </c>
      <c r="G367" s="5">
        <v>10</v>
      </c>
      <c r="H367" s="5"/>
      <c r="I367" s="5">
        <v>5</v>
      </c>
      <c r="J367" s="5">
        <f t="shared" si="25"/>
        <v>5</v>
      </c>
      <c r="K367" s="8">
        <v>503.18</v>
      </c>
      <c r="L367" s="8">
        <f t="shared" si="29"/>
        <v>5031.8</v>
      </c>
      <c r="M367" s="8">
        <f t="shared" si="26"/>
        <v>0</v>
      </c>
      <c r="N367" s="8">
        <f t="shared" si="27"/>
        <v>2515.9</v>
      </c>
      <c r="O367" s="8">
        <f t="shared" si="28"/>
        <v>2515.9</v>
      </c>
    </row>
    <row r="368" spans="1:15">
      <c r="A368" s="40" t="s">
        <v>448</v>
      </c>
      <c r="B368" s="22" t="s">
        <v>23</v>
      </c>
      <c r="C368" s="7" t="s">
        <v>24</v>
      </c>
      <c r="D368" s="6" t="s">
        <v>25</v>
      </c>
      <c r="E368" s="24" t="s">
        <v>453</v>
      </c>
      <c r="F368" s="7" t="s">
        <v>22</v>
      </c>
      <c r="G368" s="5">
        <v>0</v>
      </c>
      <c r="H368" s="5"/>
      <c r="I368" s="5"/>
      <c r="J368" s="5">
        <f t="shared" si="25"/>
        <v>0</v>
      </c>
      <c r="K368" s="8">
        <v>15500</v>
      </c>
      <c r="L368" s="8">
        <f t="shared" si="29"/>
        <v>0</v>
      </c>
      <c r="M368" s="8">
        <f t="shared" si="26"/>
        <v>0</v>
      </c>
      <c r="N368" s="8">
        <f t="shared" si="27"/>
        <v>0</v>
      </c>
      <c r="O368" s="8">
        <f t="shared" si="28"/>
        <v>0</v>
      </c>
    </row>
    <row r="369" spans="1:15">
      <c r="A369" s="40" t="s">
        <v>448</v>
      </c>
      <c r="B369" s="36" t="s">
        <v>29</v>
      </c>
      <c r="C369" s="18" t="s">
        <v>24</v>
      </c>
      <c r="D369" s="6" t="s">
        <v>30</v>
      </c>
      <c r="E369" s="24" t="s">
        <v>454</v>
      </c>
      <c r="F369" s="7" t="s">
        <v>22</v>
      </c>
      <c r="G369" s="5">
        <v>0</v>
      </c>
      <c r="H369" s="5"/>
      <c r="I369" s="5"/>
      <c r="J369" s="5">
        <f t="shared" si="25"/>
        <v>0</v>
      </c>
      <c r="K369" s="8">
        <v>300</v>
      </c>
      <c r="L369" s="8">
        <f t="shared" si="29"/>
        <v>0</v>
      </c>
      <c r="M369" s="8">
        <f t="shared" si="26"/>
        <v>0</v>
      </c>
      <c r="N369" s="8">
        <f t="shared" si="27"/>
        <v>0</v>
      </c>
      <c r="O369" s="8">
        <f t="shared" si="28"/>
        <v>0</v>
      </c>
    </row>
    <row r="370" spans="1:15">
      <c r="A370" s="40" t="s">
        <v>448</v>
      </c>
      <c r="B370" s="22" t="s">
        <v>23</v>
      </c>
      <c r="C370" s="7" t="s">
        <v>24</v>
      </c>
      <c r="D370" s="6" t="s">
        <v>25</v>
      </c>
      <c r="E370" s="24" t="s">
        <v>455</v>
      </c>
      <c r="F370" s="7" t="s">
        <v>22</v>
      </c>
      <c r="G370" s="5">
        <v>0</v>
      </c>
      <c r="H370" s="5"/>
      <c r="I370" s="5"/>
      <c r="J370" s="5">
        <f t="shared" si="25"/>
        <v>0</v>
      </c>
      <c r="K370" s="8">
        <v>3600</v>
      </c>
      <c r="L370" s="8">
        <f t="shared" si="29"/>
        <v>0</v>
      </c>
      <c r="M370" s="8">
        <f t="shared" si="26"/>
        <v>0</v>
      </c>
      <c r="N370" s="8">
        <f t="shared" si="27"/>
        <v>0</v>
      </c>
      <c r="O370" s="8">
        <f t="shared" si="28"/>
        <v>0</v>
      </c>
    </row>
    <row r="371" spans="1:15">
      <c r="A371" s="40" t="s">
        <v>448</v>
      </c>
      <c r="B371" s="22" t="s">
        <v>23</v>
      </c>
      <c r="C371" s="7" t="s">
        <v>24</v>
      </c>
      <c r="D371" s="6" t="s">
        <v>25</v>
      </c>
      <c r="E371" s="24" t="s">
        <v>456</v>
      </c>
      <c r="F371" s="7" t="s">
        <v>22</v>
      </c>
      <c r="G371" s="5">
        <v>0</v>
      </c>
      <c r="H371" s="5"/>
      <c r="I371" s="5"/>
      <c r="J371" s="5">
        <f t="shared" si="25"/>
        <v>0</v>
      </c>
      <c r="K371" s="8">
        <v>7700</v>
      </c>
      <c r="L371" s="8">
        <f t="shared" si="29"/>
        <v>0</v>
      </c>
      <c r="M371" s="8">
        <f t="shared" si="26"/>
        <v>0</v>
      </c>
      <c r="N371" s="8">
        <f t="shared" si="27"/>
        <v>0</v>
      </c>
      <c r="O371" s="8">
        <f t="shared" si="28"/>
        <v>0</v>
      </c>
    </row>
    <row r="372" spans="1:15">
      <c r="A372" s="40" t="s">
        <v>448</v>
      </c>
      <c r="B372" s="22" t="s">
        <v>58</v>
      </c>
      <c r="C372" s="7" t="s">
        <v>24</v>
      </c>
      <c r="D372" s="6" t="s">
        <v>403</v>
      </c>
      <c r="E372" s="24" t="s">
        <v>457</v>
      </c>
      <c r="F372" s="7" t="s">
        <v>22</v>
      </c>
      <c r="G372" s="5">
        <v>4</v>
      </c>
      <c r="H372" s="5"/>
      <c r="I372" s="5"/>
      <c r="J372" s="16">
        <f t="shared" si="25"/>
        <v>4</v>
      </c>
      <c r="K372" s="8">
        <v>250.04</v>
      </c>
      <c r="L372" s="8">
        <f t="shared" si="29"/>
        <v>1000.16</v>
      </c>
      <c r="M372" s="8">
        <f t="shared" si="26"/>
        <v>0</v>
      </c>
      <c r="N372" s="8">
        <f t="shared" si="27"/>
        <v>0</v>
      </c>
      <c r="O372" s="8">
        <f t="shared" si="28"/>
        <v>1000.16</v>
      </c>
    </row>
    <row r="373" spans="1:15">
      <c r="A373" s="40" t="s">
        <v>448</v>
      </c>
      <c r="B373" s="22" t="s">
        <v>58</v>
      </c>
      <c r="C373" s="7" t="s">
        <v>24</v>
      </c>
      <c r="D373" s="6" t="s">
        <v>403</v>
      </c>
      <c r="E373" s="24" t="s">
        <v>458</v>
      </c>
      <c r="F373" s="7" t="s">
        <v>22</v>
      </c>
      <c r="G373" s="5">
        <v>4</v>
      </c>
      <c r="H373" s="5"/>
      <c r="I373" s="5"/>
      <c r="J373" s="16">
        <f t="shared" si="25"/>
        <v>4</v>
      </c>
      <c r="K373" s="8">
        <v>850.5</v>
      </c>
      <c r="L373" s="8">
        <f t="shared" si="29"/>
        <v>3402</v>
      </c>
      <c r="M373" s="8">
        <f t="shared" si="26"/>
        <v>0</v>
      </c>
      <c r="N373" s="8">
        <f t="shared" si="27"/>
        <v>0</v>
      </c>
      <c r="O373" s="8">
        <f t="shared" si="28"/>
        <v>3402</v>
      </c>
    </row>
    <row r="374" spans="1:15">
      <c r="A374" s="40" t="s">
        <v>448</v>
      </c>
      <c r="B374" s="22" t="s">
        <v>35</v>
      </c>
      <c r="C374" s="7" t="s">
        <v>36</v>
      </c>
      <c r="D374" s="6" t="s">
        <v>37</v>
      </c>
      <c r="E374" s="24" t="s">
        <v>459</v>
      </c>
      <c r="F374" s="7" t="s">
        <v>22</v>
      </c>
      <c r="G374" s="5">
        <v>0</v>
      </c>
      <c r="H374" s="5"/>
      <c r="I374" s="5"/>
      <c r="J374" s="5">
        <f t="shared" si="25"/>
        <v>0</v>
      </c>
      <c r="K374" s="8">
        <v>99</v>
      </c>
      <c r="L374" s="8">
        <f t="shared" si="29"/>
        <v>0</v>
      </c>
      <c r="M374" s="8">
        <f t="shared" si="26"/>
        <v>0</v>
      </c>
      <c r="N374" s="8">
        <f t="shared" si="27"/>
        <v>0</v>
      </c>
      <c r="O374" s="8">
        <f t="shared" si="28"/>
        <v>0</v>
      </c>
    </row>
    <row r="375" spans="1:15">
      <c r="A375" s="40" t="s">
        <v>448</v>
      </c>
      <c r="B375" s="22" t="s">
        <v>23</v>
      </c>
      <c r="C375" s="7" t="s">
        <v>24</v>
      </c>
      <c r="D375" s="6" t="s">
        <v>25</v>
      </c>
      <c r="E375" s="24" t="s">
        <v>460</v>
      </c>
      <c r="F375" s="7" t="s">
        <v>27</v>
      </c>
      <c r="G375" s="5">
        <v>0</v>
      </c>
      <c r="H375" s="5"/>
      <c r="I375" s="5"/>
      <c r="J375" s="5">
        <f t="shared" si="25"/>
        <v>0</v>
      </c>
      <c r="K375" s="8">
        <v>1550</v>
      </c>
      <c r="L375" s="8">
        <f t="shared" si="29"/>
        <v>0</v>
      </c>
      <c r="M375" s="8">
        <f t="shared" si="26"/>
        <v>0</v>
      </c>
      <c r="N375" s="8">
        <f t="shared" si="27"/>
        <v>0</v>
      </c>
      <c r="O375" s="8">
        <f t="shared" si="28"/>
        <v>0</v>
      </c>
    </row>
    <row r="376" spans="1:15">
      <c r="A376" s="40" t="s">
        <v>448</v>
      </c>
      <c r="B376" s="22" t="s">
        <v>23</v>
      </c>
      <c r="C376" s="7" t="s">
        <v>24</v>
      </c>
      <c r="D376" s="6" t="s">
        <v>25</v>
      </c>
      <c r="E376" s="24" t="s">
        <v>461</v>
      </c>
      <c r="F376" s="7" t="s">
        <v>27</v>
      </c>
      <c r="G376" s="5">
        <v>3</v>
      </c>
      <c r="H376" s="5"/>
      <c r="I376" s="5">
        <v>3</v>
      </c>
      <c r="J376" s="5">
        <f t="shared" si="25"/>
        <v>0</v>
      </c>
      <c r="K376" s="8">
        <v>8077.54</v>
      </c>
      <c r="L376" s="8">
        <f t="shared" si="29"/>
        <v>24232.62</v>
      </c>
      <c r="M376" s="8">
        <f t="shared" si="26"/>
        <v>0</v>
      </c>
      <c r="N376" s="8">
        <f t="shared" si="27"/>
        <v>24232.62</v>
      </c>
      <c r="O376" s="8">
        <f t="shared" si="28"/>
        <v>0</v>
      </c>
    </row>
    <row r="377" spans="1:15">
      <c r="A377" s="40" t="s">
        <v>448</v>
      </c>
      <c r="B377" s="35" t="s">
        <v>18</v>
      </c>
      <c r="C377" s="19" t="s">
        <v>19</v>
      </c>
      <c r="D377" s="6" t="s">
        <v>20</v>
      </c>
      <c r="E377" s="24" t="s">
        <v>462</v>
      </c>
      <c r="F377" s="7" t="s">
        <v>22</v>
      </c>
      <c r="G377" s="5">
        <v>0</v>
      </c>
      <c r="H377" s="5"/>
      <c r="I377" s="5"/>
      <c r="J377" s="5">
        <f t="shared" si="25"/>
        <v>0</v>
      </c>
      <c r="K377" s="8">
        <v>217</v>
      </c>
      <c r="L377" s="8">
        <f t="shared" si="29"/>
        <v>0</v>
      </c>
      <c r="M377" s="8">
        <f t="shared" si="26"/>
        <v>0</v>
      </c>
      <c r="N377" s="8">
        <f t="shared" si="27"/>
        <v>0</v>
      </c>
      <c r="O377" s="8">
        <f t="shared" si="28"/>
        <v>0</v>
      </c>
    </row>
    <row r="378" spans="1:15">
      <c r="A378" s="40" t="s">
        <v>448</v>
      </c>
      <c r="B378" s="35" t="s">
        <v>18</v>
      </c>
      <c r="C378" s="19" t="s">
        <v>19</v>
      </c>
      <c r="D378" s="6" t="s">
        <v>20</v>
      </c>
      <c r="E378" s="24" t="s">
        <v>463</v>
      </c>
      <c r="F378" s="7" t="s">
        <v>22</v>
      </c>
      <c r="G378" s="5">
        <v>0</v>
      </c>
      <c r="H378" s="5"/>
      <c r="I378" s="5"/>
      <c r="J378" s="5">
        <f t="shared" si="25"/>
        <v>0</v>
      </c>
      <c r="K378" s="8">
        <v>217</v>
      </c>
      <c r="L378" s="8">
        <f t="shared" si="29"/>
        <v>0</v>
      </c>
      <c r="M378" s="8">
        <f t="shared" si="26"/>
        <v>0</v>
      </c>
      <c r="N378" s="8">
        <f t="shared" si="27"/>
        <v>0</v>
      </c>
      <c r="O378" s="8">
        <f t="shared" si="28"/>
        <v>0</v>
      </c>
    </row>
    <row r="379" spans="1:15">
      <c r="A379" s="40" t="s">
        <v>464</v>
      </c>
      <c r="B379" s="22" t="s">
        <v>74</v>
      </c>
      <c r="C379" s="7" t="s">
        <v>24</v>
      </c>
      <c r="D379" s="6" t="s">
        <v>84</v>
      </c>
      <c r="E379" s="24" t="s">
        <v>465</v>
      </c>
      <c r="F379" s="7" t="s">
        <v>22</v>
      </c>
      <c r="G379" s="5">
        <v>0</v>
      </c>
      <c r="H379" s="5"/>
      <c r="I379" s="5"/>
      <c r="J379" s="16">
        <f t="shared" si="25"/>
        <v>0</v>
      </c>
      <c r="K379" s="8">
        <v>8000</v>
      </c>
      <c r="L379" s="8">
        <f t="shared" si="29"/>
        <v>0</v>
      </c>
      <c r="M379" s="8">
        <f t="shared" si="26"/>
        <v>0</v>
      </c>
      <c r="N379" s="8">
        <f t="shared" si="27"/>
        <v>0</v>
      </c>
      <c r="O379" s="8">
        <f t="shared" si="28"/>
        <v>0</v>
      </c>
    </row>
    <row r="380" spans="1:15">
      <c r="A380" s="40" t="s">
        <v>464</v>
      </c>
      <c r="B380" s="22" t="s">
        <v>74</v>
      </c>
      <c r="C380" s="7" t="s">
        <v>24</v>
      </c>
      <c r="D380" s="21" t="s">
        <v>595</v>
      </c>
      <c r="E380" s="10" t="s">
        <v>596</v>
      </c>
      <c r="F380" s="7" t="s">
        <v>22</v>
      </c>
      <c r="G380" s="5"/>
      <c r="H380" s="5">
        <v>70</v>
      </c>
      <c r="I380" s="5">
        <v>70</v>
      </c>
      <c r="J380" s="16">
        <f>+G380+H380-I380</f>
        <v>0</v>
      </c>
      <c r="K380" s="8">
        <v>220</v>
      </c>
      <c r="L380" s="8">
        <f>+G380*K380</f>
        <v>0</v>
      </c>
      <c r="M380" s="8">
        <f>+H380*K380</f>
        <v>15400</v>
      </c>
      <c r="N380" s="8">
        <f>+I380*K380</f>
        <v>15400</v>
      </c>
      <c r="O380" s="8">
        <f>+L380+M380-N380</f>
        <v>0</v>
      </c>
    </row>
    <row r="381" spans="1:15">
      <c r="A381" s="40" t="s">
        <v>466</v>
      </c>
      <c r="B381" s="22" t="s">
        <v>35</v>
      </c>
      <c r="C381" s="7" t="s">
        <v>36</v>
      </c>
      <c r="D381" s="6" t="s">
        <v>37</v>
      </c>
      <c r="E381" s="24" t="s">
        <v>467</v>
      </c>
      <c r="F381" s="7" t="s">
        <v>22</v>
      </c>
      <c r="G381" s="5">
        <v>0</v>
      </c>
      <c r="H381" s="5"/>
      <c r="I381" s="5"/>
      <c r="J381" s="5">
        <f t="shared" si="25"/>
        <v>0</v>
      </c>
      <c r="K381" s="8">
        <v>100</v>
      </c>
      <c r="L381" s="8">
        <f t="shared" si="29"/>
        <v>0</v>
      </c>
      <c r="M381" s="8">
        <f t="shared" si="26"/>
        <v>0</v>
      </c>
      <c r="N381" s="8">
        <f t="shared" si="27"/>
        <v>0</v>
      </c>
      <c r="O381" s="8">
        <f t="shared" si="28"/>
        <v>0</v>
      </c>
    </row>
    <row r="382" spans="1:15">
      <c r="A382" s="40" t="s">
        <v>466</v>
      </c>
      <c r="B382" s="22" t="s">
        <v>74</v>
      </c>
      <c r="C382" s="7" t="s">
        <v>24</v>
      </c>
      <c r="D382" s="6" t="s">
        <v>84</v>
      </c>
      <c r="E382" s="24" t="s">
        <v>468</v>
      </c>
      <c r="F382" s="7" t="s">
        <v>22</v>
      </c>
      <c r="G382" s="5">
        <v>15</v>
      </c>
      <c r="H382" s="5"/>
      <c r="I382" s="5">
        <v>3</v>
      </c>
      <c r="J382" s="5">
        <f t="shared" si="25"/>
        <v>12</v>
      </c>
      <c r="K382" s="8">
        <v>80</v>
      </c>
      <c r="L382" s="8">
        <f t="shared" si="29"/>
        <v>1200</v>
      </c>
      <c r="M382" s="8">
        <f t="shared" si="26"/>
        <v>0</v>
      </c>
      <c r="N382" s="8">
        <f t="shared" si="27"/>
        <v>240</v>
      </c>
      <c r="O382" s="8">
        <f t="shared" si="28"/>
        <v>960</v>
      </c>
    </row>
    <row r="383" spans="1:15">
      <c r="A383" s="40" t="s">
        <v>466</v>
      </c>
      <c r="B383" s="35" t="s">
        <v>128</v>
      </c>
      <c r="C383" s="19" t="s">
        <v>24</v>
      </c>
      <c r="D383" s="6" t="s">
        <v>129</v>
      </c>
      <c r="E383" s="24" t="s">
        <v>469</v>
      </c>
      <c r="F383" s="7" t="s">
        <v>22</v>
      </c>
      <c r="G383" s="5">
        <v>0</v>
      </c>
      <c r="H383" s="5"/>
      <c r="I383" s="5"/>
      <c r="J383" s="5">
        <f t="shared" si="25"/>
        <v>0</v>
      </c>
      <c r="K383" s="8">
        <v>5635</v>
      </c>
      <c r="L383" s="8">
        <f t="shared" si="29"/>
        <v>0</v>
      </c>
      <c r="M383" s="8">
        <f t="shared" si="26"/>
        <v>0</v>
      </c>
      <c r="N383" s="8">
        <f t="shared" si="27"/>
        <v>0</v>
      </c>
      <c r="O383" s="8">
        <f t="shared" si="28"/>
        <v>0</v>
      </c>
    </row>
    <row r="384" spans="1:15">
      <c r="A384" s="40" t="s">
        <v>466</v>
      </c>
      <c r="B384" s="35" t="s">
        <v>128</v>
      </c>
      <c r="C384" s="19" t="s">
        <v>24</v>
      </c>
      <c r="D384" s="6" t="s">
        <v>129</v>
      </c>
      <c r="E384" s="24" t="s">
        <v>470</v>
      </c>
      <c r="F384" s="7" t="s">
        <v>22</v>
      </c>
      <c r="G384" s="5">
        <v>0</v>
      </c>
      <c r="H384" s="5"/>
      <c r="I384" s="5"/>
      <c r="J384" s="5">
        <f t="shared" si="25"/>
        <v>0</v>
      </c>
      <c r="K384" s="8">
        <v>16906</v>
      </c>
      <c r="L384" s="8">
        <f t="shared" si="29"/>
        <v>0</v>
      </c>
      <c r="M384" s="8">
        <f t="shared" si="26"/>
        <v>0</v>
      </c>
      <c r="N384" s="8">
        <f t="shared" si="27"/>
        <v>0</v>
      </c>
      <c r="O384" s="8">
        <f t="shared" si="28"/>
        <v>0</v>
      </c>
    </row>
    <row r="385" spans="1:15">
      <c r="A385" s="40" t="s">
        <v>466</v>
      </c>
      <c r="B385" s="35" t="s">
        <v>128</v>
      </c>
      <c r="C385" s="19" t="s">
        <v>24</v>
      </c>
      <c r="D385" s="6" t="s">
        <v>129</v>
      </c>
      <c r="E385" s="24" t="s">
        <v>471</v>
      </c>
      <c r="F385" s="7" t="s">
        <v>27</v>
      </c>
      <c r="G385" s="5">
        <v>2</v>
      </c>
      <c r="H385" s="5"/>
      <c r="I385" s="5">
        <v>1</v>
      </c>
      <c r="J385" s="5">
        <f t="shared" si="25"/>
        <v>1</v>
      </c>
      <c r="K385" s="8">
        <v>7415.25</v>
      </c>
      <c r="L385" s="8">
        <f t="shared" si="29"/>
        <v>14830.5</v>
      </c>
      <c r="M385" s="8">
        <f t="shared" si="26"/>
        <v>0</v>
      </c>
      <c r="N385" s="8">
        <f t="shared" si="27"/>
        <v>7415.25</v>
      </c>
      <c r="O385" s="8">
        <f t="shared" si="28"/>
        <v>7415.25</v>
      </c>
    </row>
    <row r="386" spans="1:15">
      <c r="A386" s="40" t="s">
        <v>466</v>
      </c>
      <c r="B386" s="22" t="s">
        <v>472</v>
      </c>
      <c r="C386" s="7" t="s">
        <v>24</v>
      </c>
      <c r="D386" s="6" t="s">
        <v>50</v>
      </c>
      <c r="E386" s="24" t="s">
        <v>473</v>
      </c>
      <c r="F386" s="7" t="s">
        <v>76</v>
      </c>
      <c r="G386" s="5">
        <v>2</v>
      </c>
      <c r="H386" s="5"/>
      <c r="I386" s="5">
        <v>2</v>
      </c>
      <c r="J386" s="5">
        <f t="shared" si="25"/>
        <v>0</v>
      </c>
      <c r="K386" s="8">
        <v>540</v>
      </c>
      <c r="L386" s="8">
        <f t="shared" si="29"/>
        <v>1080</v>
      </c>
      <c r="M386" s="8">
        <f t="shared" si="26"/>
        <v>0</v>
      </c>
      <c r="N386" s="8">
        <f t="shared" si="27"/>
        <v>1080</v>
      </c>
      <c r="O386" s="8">
        <f t="shared" si="28"/>
        <v>0</v>
      </c>
    </row>
    <row r="387" spans="1:15">
      <c r="A387" s="40" t="s">
        <v>466</v>
      </c>
      <c r="B387" s="22" t="s">
        <v>472</v>
      </c>
      <c r="C387" s="7" t="s">
        <v>24</v>
      </c>
      <c r="D387" s="6" t="s">
        <v>50</v>
      </c>
      <c r="E387" s="24" t="s">
        <v>474</v>
      </c>
      <c r="F387" s="7" t="s">
        <v>165</v>
      </c>
      <c r="G387" s="5">
        <v>0</v>
      </c>
      <c r="H387" s="5"/>
      <c r="I387" s="5"/>
      <c r="J387" s="5">
        <f t="shared" si="25"/>
        <v>0</v>
      </c>
      <c r="K387" s="8">
        <v>215</v>
      </c>
      <c r="L387" s="8">
        <f t="shared" si="29"/>
        <v>0</v>
      </c>
      <c r="M387" s="8">
        <f t="shared" si="26"/>
        <v>0</v>
      </c>
      <c r="N387" s="8">
        <f t="shared" si="27"/>
        <v>0</v>
      </c>
      <c r="O387" s="8">
        <f t="shared" si="28"/>
        <v>0</v>
      </c>
    </row>
    <row r="388" spans="1:15">
      <c r="A388" s="40" t="s">
        <v>466</v>
      </c>
      <c r="B388" s="22" t="s">
        <v>472</v>
      </c>
      <c r="C388" s="7" t="s">
        <v>24</v>
      </c>
      <c r="D388" s="6" t="s">
        <v>50</v>
      </c>
      <c r="E388" s="24" t="s">
        <v>475</v>
      </c>
      <c r="F388" s="7" t="s">
        <v>165</v>
      </c>
      <c r="G388" s="5">
        <v>0</v>
      </c>
      <c r="H388" s="5"/>
      <c r="I388" s="5"/>
      <c r="J388" s="5">
        <f t="shared" si="25"/>
        <v>0</v>
      </c>
      <c r="K388" s="8">
        <v>215</v>
      </c>
      <c r="L388" s="8">
        <f t="shared" si="29"/>
        <v>0</v>
      </c>
      <c r="M388" s="8">
        <f t="shared" si="26"/>
        <v>0</v>
      </c>
      <c r="N388" s="8">
        <f t="shared" si="27"/>
        <v>0</v>
      </c>
      <c r="O388" s="8">
        <f t="shared" si="28"/>
        <v>0</v>
      </c>
    </row>
    <row r="389" spans="1:15">
      <c r="A389" s="40" t="s">
        <v>466</v>
      </c>
      <c r="B389" s="22" t="s">
        <v>472</v>
      </c>
      <c r="C389" s="7" t="s">
        <v>24</v>
      </c>
      <c r="D389" s="6" t="s">
        <v>50</v>
      </c>
      <c r="E389" s="24" t="s">
        <v>476</v>
      </c>
      <c r="F389" s="7" t="s">
        <v>165</v>
      </c>
      <c r="G389" s="5">
        <v>0</v>
      </c>
      <c r="H389" s="5"/>
      <c r="I389" s="5"/>
      <c r="J389" s="5">
        <f t="shared" si="25"/>
        <v>0</v>
      </c>
      <c r="K389" s="8">
        <v>215</v>
      </c>
      <c r="L389" s="8">
        <f t="shared" si="29"/>
        <v>0</v>
      </c>
      <c r="M389" s="8">
        <f t="shared" si="26"/>
        <v>0</v>
      </c>
      <c r="N389" s="8">
        <f t="shared" si="27"/>
        <v>0</v>
      </c>
      <c r="O389" s="8">
        <f t="shared" si="28"/>
        <v>0</v>
      </c>
    </row>
    <row r="390" spans="1:15">
      <c r="A390" s="40" t="s">
        <v>466</v>
      </c>
      <c r="B390" s="22" t="s">
        <v>35</v>
      </c>
      <c r="C390" s="7" t="s">
        <v>36</v>
      </c>
      <c r="D390" s="6" t="s">
        <v>37</v>
      </c>
      <c r="E390" s="24" t="s">
        <v>477</v>
      </c>
      <c r="F390" s="7" t="s">
        <v>27</v>
      </c>
      <c r="G390" s="5">
        <v>0</v>
      </c>
      <c r="H390" s="5"/>
      <c r="I390" s="5"/>
      <c r="J390" s="5">
        <f t="shared" si="25"/>
        <v>0</v>
      </c>
      <c r="K390" s="8">
        <v>50.85</v>
      </c>
      <c r="L390" s="8">
        <f t="shared" si="29"/>
        <v>0</v>
      </c>
      <c r="M390" s="8">
        <f t="shared" si="26"/>
        <v>0</v>
      </c>
      <c r="N390" s="8">
        <f t="shared" si="27"/>
        <v>0</v>
      </c>
      <c r="O390" s="8">
        <f t="shared" si="28"/>
        <v>0</v>
      </c>
    </row>
    <row r="391" spans="1:15">
      <c r="A391" s="40" t="s">
        <v>466</v>
      </c>
      <c r="B391" s="22" t="s">
        <v>23</v>
      </c>
      <c r="C391" s="7" t="s">
        <v>24</v>
      </c>
      <c r="D391" s="6" t="s">
        <v>25</v>
      </c>
      <c r="E391" s="24" t="s">
        <v>478</v>
      </c>
      <c r="F391" s="7" t="s">
        <v>22</v>
      </c>
      <c r="G391" s="5">
        <v>15</v>
      </c>
      <c r="H391" s="5"/>
      <c r="I391" s="5"/>
      <c r="J391" s="5">
        <f t="shared" si="25"/>
        <v>15</v>
      </c>
      <c r="K391" s="8">
        <v>12</v>
      </c>
      <c r="L391" s="8">
        <f t="shared" si="29"/>
        <v>180</v>
      </c>
      <c r="M391" s="8">
        <f t="shared" si="26"/>
        <v>0</v>
      </c>
      <c r="N391" s="8">
        <f t="shared" si="27"/>
        <v>0</v>
      </c>
      <c r="O391" s="8">
        <f t="shared" si="28"/>
        <v>180</v>
      </c>
    </row>
    <row r="392" spans="1:15">
      <c r="A392" s="40" t="s">
        <v>466</v>
      </c>
      <c r="B392" s="35" t="s">
        <v>128</v>
      </c>
      <c r="C392" s="19" t="s">
        <v>24</v>
      </c>
      <c r="D392" s="6" t="s">
        <v>129</v>
      </c>
      <c r="E392" s="24" t="s">
        <v>479</v>
      </c>
      <c r="F392" s="7" t="s">
        <v>27</v>
      </c>
      <c r="G392" s="5">
        <v>5</v>
      </c>
      <c r="H392" s="5"/>
      <c r="I392" s="5"/>
      <c r="J392" s="5">
        <f t="shared" si="25"/>
        <v>5</v>
      </c>
      <c r="K392" s="8">
        <v>162.5</v>
      </c>
      <c r="L392" s="8">
        <f t="shared" si="29"/>
        <v>812.5</v>
      </c>
      <c r="M392" s="8">
        <f t="shared" si="26"/>
        <v>0</v>
      </c>
      <c r="N392" s="8">
        <f t="shared" si="27"/>
        <v>0</v>
      </c>
      <c r="O392" s="8">
        <f t="shared" si="28"/>
        <v>812.5</v>
      </c>
    </row>
    <row r="393" spans="1:15">
      <c r="A393" s="40" t="s">
        <v>466</v>
      </c>
      <c r="B393" s="35" t="s">
        <v>128</v>
      </c>
      <c r="C393" s="19" t="s">
        <v>24</v>
      </c>
      <c r="D393" s="6" t="s">
        <v>129</v>
      </c>
      <c r="E393" s="24" t="s">
        <v>480</v>
      </c>
      <c r="F393" s="7" t="s">
        <v>27</v>
      </c>
      <c r="G393" s="5">
        <v>2</v>
      </c>
      <c r="H393" s="5"/>
      <c r="I393" s="5"/>
      <c r="J393" s="5">
        <f t="shared" si="25"/>
        <v>2</v>
      </c>
      <c r="K393" s="8">
        <v>1790.26</v>
      </c>
      <c r="L393" s="8">
        <f t="shared" si="29"/>
        <v>3580.52</v>
      </c>
      <c r="M393" s="8">
        <f t="shared" si="26"/>
        <v>0</v>
      </c>
      <c r="N393" s="8">
        <f t="shared" si="27"/>
        <v>0</v>
      </c>
      <c r="O393" s="8">
        <f t="shared" si="28"/>
        <v>3580.52</v>
      </c>
    </row>
    <row r="394" spans="1:15">
      <c r="A394" s="40" t="s">
        <v>466</v>
      </c>
      <c r="B394" s="35" t="s">
        <v>128</v>
      </c>
      <c r="C394" s="19" t="s">
        <v>24</v>
      </c>
      <c r="D394" s="6" t="s">
        <v>129</v>
      </c>
      <c r="E394" s="24" t="s">
        <v>481</v>
      </c>
      <c r="F394" s="7" t="s">
        <v>27</v>
      </c>
      <c r="G394" s="5">
        <v>3</v>
      </c>
      <c r="H394" s="5"/>
      <c r="I394" s="5"/>
      <c r="J394" s="5">
        <f t="shared" si="25"/>
        <v>3</v>
      </c>
      <c r="K394" s="8">
        <v>151.47</v>
      </c>
      <c r="L394" s="8">
        <f t="shared" si="29"/>
        <v>454.40999999999997</v>
      </c>
      <c r="M394" s="8">
        <f t="shared" si="26"/>
        <v>0</v>
      </c>
      <c r="N394" s="8">
        <f t="shared" si="27"/>
        <v>0</v>
      </c>
      <c r="O394" s="8">
        <f t="shared" si="28"/>
        <v>454.40999999999997</v>
      </c>
    </row>
    <row r="395" spans="1:15">
      <c r="A395" s="40" t="s">
        <v>466</v>
      </c>
      <c r="B395" s="22" t="s">
        <v>35</v>
      </c>
      <c r="C395" s="7" t="s">
        <v>36</v>
      </c>
      <c r="D395" s="6" t="s">
        <v>37</v>
      </c>
      <c r="E395" s="24" t="s">
        <v>482</v>
      </c>
      <c r="F395" s="7" t="s">
        <v>198</v>
      </c>
      <c r="G395" s="5">
        <v>68</v>
      </c>
      <c r="H395" s="5"/>
      <c r="I395" s="5">
        <v>8</v>
      </c>
      <c r="J395" s="5">
        <f t="shared" si="25"/>
        <v>60</v>
      </c>
      <c r="K395" s="8">
        <v>2615</v>
      </c>
      <c r="L395" s="8">
        <f t="shared" si="29"/>
        <v>177820</v>
      </c>
      <c r="M395" s="8">
        <f t="shared" si="26"/>
        <v>0</v>
      </c>
      <c r="N395" s="8">
        <f t="shared" si="27"/>
        <v>20920</v>
      </c>
      <c r="O395" s="8">
        <f t="shared" si="28"/>
        <v>156900</v>
      </c>
    </row>
    <row r="396" spans="1:15">
      <c r="A396" s="40"/>
      <c r="B396" s="22"/>
      <c r="C396" s="7" t="s">
        <v>24</v>
      </c>
      <c r="D396" s="6" t="s">
        <v>574</v>
      </c>
      <c r="E396" s="24" t="s">
        <v>597</v>
      </c>
      <c r="F396" s="7" t="s">
        <v>598</v>
      </c>
      <c r="G396" s="5"/>
      <c r="H396" s="5">
        <v>3</v>
      </c>
      <c r="I396" s="5"/>
      <c r="J396" s="5">
        <f>+G396+H396-I396</f>
        <v>3</v>
      </c>
      <c r="K396" s="8">
        <v>436.44</v>
      </c>
      <c r="L396" s="8">
        <f>+G396*K396</f>
        <v>0</v>
      </c>
      <c r="M396" s="8">
        <f>+H396*K396</f>
        <v>1309.32</v>
      </c>
      <c r="N396" s="8">
        <f>+I396*K396</f>
        <v>0</v>
      </c>
      <c r="O396" s="8">
        <f>+L396+M396-N396</f>
        <v>1309.32</v>
      </c>
    </row>
    <row r="397" spans="1:15">
      <c r="A397" s="40" t="s">
        <v>466</v>
      </c>
      <c r="B397" s="22" t="s">
        <v>483</v>
      </c>
      <c r="C397" s="7" t="s">
        <v>36</v>
      </c>
      <c r="D397" s="6" t="s">
        <v>37</v>
      </c>
      <c r="E397" s="24" t="s">
        <v>484</v>
      </c>
      <c r="F397" s="7" t="s">
        <v>22</v>
      </c>
      <c r="G397" s="5">
        <v>111</v>
      </c>
      <c r="H397" s="5"/>
      <c r="I397" s="5">
        <v>8</v>
      </c>
      <c r="J397" s="5">
        <f t="shared" si="25"/>
        <v>103</v>
      </c>
      <c r="K397" s="8">
        <v>24</v>
      </c>
      <c r="L397" s="8">
        <f t="shared" si="29"/>
        <v>2664</v>
      </c>
      <c r="M397" s="8">
        <f t="shared" si="26"/>
        <v>0</v>
      </c>
      <c r="N397" s="8">
        <f t="shared" si="27"/>
        <v>192</v>
      </c>
      <c r="O397" s="8">
        <f t="shared" si="28"/>
        <v>2472</v>
      </c>
    </row>
    <row r="398" spans="1:15">
      <c r="A398" s="40" t="s">
        <v>466</v>
      </c>
      <c r="B398" s="22" t="s">
        <v>483</v>
      </c>
      <c r="C398" s="7" t="s">
        <v>36</v>
      </c>
      <c r="D398" s="6" t="s">
        <v>37</v>
      </c>
      <c r="E398" s="24" t="s">
        <v>485</v>
      </c>
      <c r="F398" s="7" t="s">
        <v>22</v>
      </c>
      <c r="G398" s="5">
        <v>64</v>
      </c>
      <c r="H398" s="5"/>
      <c r="I398" s="5">
        <v>14</v>
      </c>
      <c r="J398" s="5">
        <f t="shared" si="25"/>
        <v>50</v>
      </c>
      <c r="K398" s="8">
        <v>19</v>
      </c>
      <c r="L398" s="8">
        <f t="shared" si="29"/>
        <v>1216</v>
      </c>
      <c r="M398" s="8">
        <f t="shared" si="26"/>
        <v>0</v>
      </c>
      <c r="N398" s="8">
        <f t="shared" si="27"/>
        <v>266</v>
      </c>
      <c r="O398" s="8">
        <f t="shared" si="28"/>
        <v>950</v>
      </c>
    </row>
    <row r="399" spans="1:15">
      <c r="A399" s="40" t="s">
        <v>466</v>
      </c>
      <c r="B399" s="22" t="s">
        <v>23</v>
      </c>
      <c r="C399" s="7" t="s">
        <v>24</v>
      </c>
      <c r="D399" s="6" t="s">
        <v>25</v>
      </c>
      <c r="E399" s="24" t="s">
        <v>486</v>
      </c>
      <c r="F399" s="7" t="s">
        <v>27</v>
      </c>
      <c r="G399" s="5">
        <v>12</v>
      </c>
      <c r="H399" s="5"/>
      <c r="I399" s="5"/>
      <c r="J399" s="5">
        <f t="shared" si="25"/>
        <v>12</v>
      </c>
      <c r="K399" s="8">
        <v>95</v>
      </c>
      <c r="L399" s="8">
        <f t="shared" si="29"/>
        <v>1140</v>
      </c>
      <c r="M399" s="8">
        <f t="shared" si="26"/>
        <v>0</v>
      </c>
      <c r="N399" s="8">
        <f t="shared" si="27"/>
        <v>0</v>
      </c>
      <c r="O399" s="8">
        <f t="shared" si="28"/>
        <v>1140</v>
      </c>
    </row>
    <row r="400" spans="1:15">
      <c r="A400" s="40" t="s">
        <v>466</v>
      </c>
      <c r="B400" s="22" t="s">
        <v>54</v>
      </c>
      <c r="C400" s="7" t="s">
        <v>24</v>
      </c>
      <c r="D400" s="6" t="s">
        <v>55</v>
      </c>
      <c r="E400" s="24" t="s">
        <v>487</v>
      </c>
      <c r="F400" s="7" t="s">
        <v>27</v>
      </c>
      <c r="G400" s="5">
        <v>0</v>
      </c>
      <c r="H400" s="5"/>
      <c r="I400" s="5"/>
      <c r="J400" s="5">
        <f t="shared" si="25"/>
        <v>0</v>
      </c>
      <c r="K400" s="8">
        <v>485.17</v>
      </c>
      <c r="L400" s="8">
        <f t="shared" si="29"/>
        <v>0</v>
      </c>
      <c r="M400" s="8">
        <f t="shared" si="26"/>
        <v>0</v>
      </c>
      <c r="N400" s="8">
        <f t="shared" si="27"/>
        <v>0</v>
      </c>
      <c r="O400" s="8">
        <f t="shared" si="28"/>
        <v>0</v>
      </c>
    </row>
    <row r="401" spans="1:15">
      <c r="A401" s="40" t="s">
        <v>466</v>
      </c>
      <c r="B401" s="22"/>
      <c r="C401" s="7" t="s">
        <v>24</v>
      </c>
      <c r="D401" s="6" t="s">
        <v>599</v>
      </c>
      <c r="E401" s="24" t="s">
        <v>600</v>
      </c>
      <c r="F401" s="7" t="s">
        <v>22</v>
      </c>
      <c r="G401" s="5"/>
      <c r="H401" s="5">
        <v>500</v>
      </c>
      <c r="I401" s="5">
        <v>500</v>
      </c>
      <c r="J401" s="5">
        <f>+G401+H401-I401</f>
        <v>0</v>
      </c>
      <c r="K401" s="8">
        <v>1.69</v>
      </c>
      <c r="L401" s="8">
        <f>+G401*K401</f>
        <v>0</v>
      </c>
      <c r="M401" s="8">
        <f>+H401*K401</f>
        <v>845</v>
      </c>
      <c r="N401" s="8">
        <f>+I401*K401</f>
        <v>845</v>
      </c>
      <c r="O401" s="8">
        <f>+L401+M401-N401</f>
        <v>0</v>
      </c>
    </row>
    <row r="402" spans="1:15">
      <c r="A402" s="40" t="s">
        <v>466</v>
      </c>
      <c r="B402" s="22" t="s">
        <v>54</v>
      </c>
      <c r="C402" s="7" t="s">
        <v>24</v>
      </c>
      <c r="D402" s="6" t="s">
        <v>55</v>
      </c>
      <c r="E402" s="24" t="s">
        <v>488</v>
      </c>
      <c r="F402" s="7" t="s">
        <v>27</v>
      </c>
      <c r="G402" s="5">
        <v>16</v>
      </c>
      <c r="H402" s="5"/>
      <c r="I402" s="5">
        <v>2</v>
      </c>
      <c r="J402" s="16">
        <f t="shared" si="25"/>
        <v>14</v>
      </c>
      <c r="K402" s="8">
        <v>325</v>
      </c>
      <c r="L402" s="8">
        <f t="shared" si="29"/>
        <v>5200</v>
      </c>
      <c r="M402" s="8">
        <f t="shared" si="26"/>
        <v>0</v>
      </c>
      <c r="N402" s="8">
        <f t="shared" si="27"/>
        <v>650</v>
      </c>
      <c r="O402" s="8">
        <f t="shared" si="28"/>
        <v>4550</v>
      </c>
    </row>
    <row r="403" spans="1:15">
      <c r="A403" s="40" t="s">
        <v>466</v>
      </c>
      <c r="B403" s="22" t="s">
        <v>74</v>
      </c>
      <c r="C403" s="7" t="s">
        <v>24</v>
      </c>
      <c r="D403" s="6" t="s">
        <v>84</v>
      </c>
      <c r="E403" s="24" t="s">
        <v>489</v>
      </c>
      <c r="F403" s="7" t="s">
        <v>27</v>
      </c>
      <c r="G403" s="5">
        <v>0</v>
      </c>
      <c r="H403" s="5">
        <v>18</v>
      </c>
      <c r="I403" s="5">
        <v>18</v>
      </c>
      <c r="J403" s="5">
        <f t="shared" si="25"/>
        <v>0</v>
      </c>
      <c r="K403" s="8">
        <v>1095</v>
      </c>
      <c r="L403" s="8">
        <f t="shared" si="29"/>
        <v>0</v>
      </c>
      <c r="M403" s="8">
        <f t="shared" si="26"/>
        <v>19710</v>
      </c>
      <c r="N403" s="8">
        <f t="shared" si="27"/>
        <v>19710</v>
      </c>
      <c r="O403" s="8">
        <f t="shared" si="28"/>
        <v>0</v>
      </c>
    </row>
    <row r="404" spans="1:15">
      <c r="A404" s="40" t="s">
        <v>466</v>
      </c>
      <c r="B404" s="22" t="s">
        <v>74</v>
      </c>
      <c r="C404" s="7" t="s">
        <v>24</v>
      </c>
      <c r="D404" s="6" t="s">
        <v>84</v>
      </c>
      <c r="E404" s="24" t="s">
        <v>601</v>
      </c>
      <c r="F404" s="7" t="s">
        <v>27</v>
      </c>
      <c r="G404" s="5"/>
      <c r="H404" s="5">
        <v>1</v>
      </c>
      <c r="I404" s="5">
        <v>1</v>
      </c>
      <c r="J404" s="5">
        <f>+G404+H404-I404</f>
        <v>0</v>
      </c>
      <c r="K404" s="8">
        <v>1090</v>
      </c>
      <c r="L404" s="8">
        <f>+G404*K404</f>
        <v>0</v>
      </c>
      <c r="M404" s="8">
        <f>+H404*K404</f>
        <v>1090</v>
      </c>
      <c r="N404" s="8">
        <f>+I404*K404</f>
        <v>1090</v>
      </c>
      <c r="O404" s="8">
        <f>+L404+M404-N404</f>
        <v>0</v>
      </c>
    </row>
    <row r="405" spans="1:15">
      <c r="A405" s="40" t="s">
        <v>466</v>
      </c>
      <c r="B405" s="22" t="s">
        <v>74</v>
      </c>
      <c r="C405" s="7" t="s">
        <v>24</v>
      </c>
      <c r="D405" s="6" t="s">
        <v>84</v>
      </c>
      <c r="E405" s="24" t="s">
        <v>602</v>
      </c>
      <c r="F405" s="7" t="s">
        <v>27</v>
      </c>
      <c r="G405" s="5"/>
      <c r="H405" s="5">
        <v>1</v>
      </c>
      <c r="I405" s="5">
        <v>1</v>
      </c>
      <c r="J405" s="5">
        <f>+G405+H405-I405</f>
        <v>0</v>
      </c>
      <c r="K405" s="8">
        <v>1090</v>
      </c>
      <c r="L405" s="8">
        <f>+G405*K405</f>
        <v>0</v>
      </c>
      <c r="M405" s="8">
        <f>+H405*K405</f>
        <v>1090</v>
      </c>
      <c r="N405" s="8">
        <f>+I405*K405</f>
        <v>1090</v>
      </c>
      <c r="O405" s="8">
        <f>+L405+M405-N405</f>
        <v>0</v>
      </c>
    </row>
    <row r="406" spans="1:15">
      <c r="A406" s="40" t="s">
        <v>466</v>
      </c>
      <c r="B406" s="22" t="s">
        <v>74</v>
      </c>
      <c r="C406" s="7" t="s">
        <v>24</v>
      </c>
      <c r="D406" s="6" t="s">
        <v>84</v>
      </c>
      <c r="E406" s="24" t="s">
        <v>603</v>
      </c>
      <c r="F406" s="7" t="s">
        <v>27</v>
      </c>
      <c r="G406" s="5"/>
      <c r="H406" s="5">
        <v>1</v>
      </c>
      <c r="I406" s="5">
        <v>1</v>
      </c>
      <c r="J406" s="5">
        <f>+G406+H406-I406</f>
        <v>0</v>
      </c>
      <c r="K406" s="8">
        <v>1090</v>
      </c>
      <c r="L406" s="8">
        <f>+G406*K406</f>
        <v>0</v>
      </c>
      <c r="M406" s="8">
        <f>+H406*K406</f>
        <v>1090</v>
      </c>
      <c r="N406" s="8">
        <f>+I406*K406</f>
        <v>1090</v>
      </c>
      <c r="O406" s="8">
        <f>+L406+M406-N406</f>
        <v>0</v>
      </c>
    </row>
    <row r="407" spans="1:15">
      <c r="A407" s="40" t="s">
        <v>466</v>
      </c>
      <c r="B407" s="22" t="s">
        <v>74</v>
      </c>
      <c r="C407" s="7" t="s">
        <v>24</v>
      </c>
      <c r="D407" s="6" t="s">
        <v>84</v>
      </c>
      <c r="E407" s="24" t="s">
        <v>604</v>
      </c>
      <c r="F407" s="7" t="s">
        <v>27</v>
      </c>
      <c r="G407" s="5"/>
      <c r="H407" s="5">
        <v>1</v>
      </c>
      <c r="I407" s="5">
        <v>1</v>
      </c>
      <c r="J407" s="5">
        <f>+G407+H407-I407</f>
        <v>0</v>
      </c>
      <c r="K407" s="8">
        <v>1090</v>
      </c>
      <c r="L407" s="8">
        <f>+G407*K407</f>
        <v>0</v>
      </c>
      <c r="M407" s="8">
        <f>+H407*K407</f>
        <v>1090</v>
      </c>
      <c r="N407" s="8">
        <f>+I407*K407</f>
        <v>1090</v>
      </c>
      <c r="O407" s="8">
        <f>+L407+M407-N407</f>
        <v>0</v>
      </c>
    </row>
    <row r="408" spans="1:15">
      <c r="A408" s="40" t="s">
        <v>466</v>
      </c>
      <c r="B408" s="22" t="s">
        <v>74</v>
      </c>
      <c r="C408" s="7" t="s">
        <v>24</v>
      </c>
      <c r="D408" s="6" t="s">
        <v>84</v>
      </c>
      <c r="E408" s="24" t="s">
        <v>490</v>
      </c>
      <c r="F408" s="7" t="s">
        <v>22</v>
      </c>
      <c r="G408" s="5">
        <v>6</v>
      </c>
      <c r="H408" s="5"/>
      <c r="I408" s="5"/>
      <c r="J408" s="5">
        <f t="shared" si="25"/>
        <v>6</v>
      </c>
      <c r="K408" s="8">
        <v>1650</v>
      </c>
      <c r="L408" s="8">
        <f t="shared" si="29"/>
        <v>9900</v>
      </c>
      <c r="M408" s="8">
        <f t="shared" si="26"/>
        <v>0</v>
      </c>
      <c r="N408" s="8">
        <f t="shared" si="27"/>
        <v>0</v>
      </c>
      <c r="O408" s="8">
        <f t="shared" si="28"/>
        <v>9900</v>
      </c>
    </row>
    <row r="409" spans="1:15">
      <c r="A409" s="40" t="s">
        <v>466</v>
      </c>
      <c r="B409" s="22" t="s">
        <v>74</v>
      </c>
      <c r="C409" s="7" t="s">
        <v>24</v>
      </c>
      <c r="D409" s="6" t="s">
        <v>84</v>
      </c>
      <c r="E409" s="24" t="s">
        <v>491</v>
      </c>
      <c r="F409" s="7" t="s">
        <v>27</v>
      </c>
      <c r="G409" s="5">
        <v>0</v>
      </c>
      <c r="H409" s="5">
        <v>7</v>
      </c>
      <c r="I409" s="5">
        <v>6</v>
      </c>
      <c r="J409" s="5">
        <f t="shared" si="25"/>
        <v>1</v>
      </c>
      <c r="K409" s="8">
        <v>895</v>
      </c>
      <c r="L409" s="8">
        <f t="shared" si="29"/>
        <v>0</v>
      </c>
      <c r="M409" s="8">
        <f t="shared" si="26"/>
        <v>6265</v>
      </c>
      <c r="N409" s="8">
        <f t="shared" si="27"/>
        <v>5370</v>
      </c>
      <c r="O409" s="8">
        <f t="shared" si="28"/>
        <v>895</v>
      </c>
    </row>
    <row r="410" spans="1:15">
      <c r="A410" s="40" t="s">
        <v>466</v>
      </c>
      <c r="B410" s="22" t="s">
        <v>74</v>
      </c>
      <c r="C410" s="7" t="s">
        <v>24</v>
      </c>
      <c r="D410" s="6" t="s">
        <v>84</v>
      </c>
      <c r="E410" s="24" t="s">
        <v>492</v>
      </c>
      <c r="F410" s="7" t="s">
        <v>27</v>
      </c>
      <c r="G410" s="5">
        <v>0</v>
      </c>
      <c r="H410" s="5">
        <v>7</v>
      </c>
      <c r="I410" s="5">
        <v>6</v>
      </c>
      <c r="J410" s="5">
        <f t="shared" si="25"/>
        <v>1</v>
      </c>
      <c r="K410" s="8">
        <v>895</v>
      </c>
      <c r="L410" s="8">
        <f t="shared" si="29"/>
        <v>0</v>
      </c>
      <c r="M410" s="8">
        <f t="shared" si="26"/>
        <v>6265</v>
      </c>
      <c r="N410" s="8">
        <f t="shared" si="27"/>
        <v>5370</v>
      </c>
      <c r="O410" s="8">
        <f t="shared" si="28"/>
        <v>895</v>
      </c>
    </row>
    <row r="411" spans="1:15">
      <c r="A411" s="40" t="s">
        <v>466</v>
      </c>
      <c r="B411" s="22" t="s">
        <v>74</v>
      </c>
      <c r="C411" s="7" t="s">
        <v>24</v>
      </c>
      <c r="D411" s="6" t="s">
        <v>84</v>
      </c>
      <c r="E411" s="24" t="s">
        <v>493</v>
      </c>
      <c r="F411" s="7" t="s">
        <v>27</v>
      </c>
      <c r="G411" s="5">
        <v>0</v>
      </c>
      <c r="H411" s="5">
        <v>7</v>
      </c>
      <c r="I411" s="5">
        <v>6</v>
      </c>
      <c r="J411" s="5">
        <f t="shared" si="25"/>
        <v>1</v>
      </c>
      <c r="K411" s="8">
        <v>895</v>
      </c>
      <c r="L411" s="8">
        <f t="shared" si="29"/>
        <v>0</v>
      </c>
      <c r="M411" s="8">
        <f t="shared" si="26"/>
        <v>6265</v>
      </c>
      <c r="N411" s="8">
        <f t="shared" si="27"/>
        <v>5370</v>
      </c>
      <c r="O411" s="8">
        <f t="shared" si="28"/>
        <v>895</v>
      </c>
    </row>
    <row r="412" spans="1:15">
      <c r="A412" s="40" t="s">
        <v>466</v>
      </c>
      <c r="B412" s="22" t="s">
        <v>74</v>
      </c>
      <c r="C412" s="7" t="s">
        <v>24</v>
      </c>
      <c r="D412" s="6" t="s">
        <v>84</v>
      </c>
      <c r="E412" s="24" t="s">
        <v>494</v>
      </c>
      <c r="F412" s="7" t="s">
        <v>22</v>
      </c>
      <c r="G412" s="5">
        <v>0</v>
      </c>
      <c r="H412" s="5">
        <v>7</v>
      </c>
      <c r="I412" s="5">
        <v>6</v>
      </c>
      <c r="J412" s="5">
        <f t="shared" si="25"/>
        <v>1</v>
      </c>
      <c r="K412" s="8">
        <v>895</v>
      </c>
      <c r="L412" s="8">
        <f t="shared" si="29"/>
        <v>0</v>
      </c>
      <c r="M412" s="8">
        <f t="shared" si="26"/>
        <v>6265</v>
      </c>
      <c r="N412" s="8">
        <f t="shared" si="27"/>
        <v>5370</v>
      </c>
      <c r="O412" s="8">
        <f t="shared" si="28"/>
        <v>895</v>
      </c>
    </row>
    <row r="413" spans="1:15">
      <c r="A413" s="40" t="s">
        <v>466</v>
      </c>
      <c r="B413" s="22" t="s">
        <v>74</v>
      </c>
      <c r="C413" s="7" t="s">
        <v>24</v>
      </c>
      <c r="D413" s="6" t="s">
        <v>84</v>
      </c>
      <c r="E413" s="24" t="s">
        <v>495</v>
      </c>
      <c r="F413" s="7" t="s">
        <v>27</v>
      </c>
      <c r="G413" s="5">
        <v>0</v>
      </c>
      <c r="H413" s="5">
        <v>5</v>
      </c>
      <c r="I413" s="5">
        <v>5</v>
      </c>
      <c r="J413" s="5">
        <f t="shared" si="25"/>
        <v>0</v>
      </c>
      <c r="K413" s="8">
        <v>695</v>
      </c>
      <c r="L413" s="8">
        <f t="shared" si="29"/>
        <v>0</v>
      </c>
      <c r="M413" s="8">
        <f t="shared" si="26"/>
        <v>3475</v>
      </c>
      <c r="N413" s="8">
        <f t="shared" si="27"/>
        <v>3475</v>
      </c>
      <c r="O413" s="8">
        <f t="shared" si="28"/>
        <v>0</v>
      </c>
    </row>
    <row r="414" spans="1:15">
      <c r="A414" s="40" t="s">
        <v>466</v>
      </c>
      <c r="B414" s="22" t="s">
        <v>74</v>
      </c>
      <c r="C414" s="7" t="s">
        <v>24</v>
      </c>
      <c r="D414" s="6" t="s">
        <v>84</v>
      </c>
      <c r="E414" s="24" t="s">
        <v>496</v>
      </c>
      <c r="F414" s="7" t="s">
        <v>27</v>
      </c>
      <c r="G414" s="5">
        <v>2</v>
      </c>
      <c r="H414" s="5"/>
      <c r="I414" s="5"/>
      <c r="J414" s="5">
        <f t="shared" si="25"/>
        <v>2</v>
      </c>
      <c r="K414" s="8">
        <v>5500</v>
      </c>
      <c r="L414" s="8">
        <f t="shared" si="29"/>
        <v>11000</v>
      </c>
      <c r="M414" s="8">
        <f t="shared" si="26"/>
        <v>0</v>
      </c>
      <c r="N414" s="8">
        <f t="shared" si="27"/>
        <v>0</v>
      </c>
      <c r="O414" s="8">
        <f t="shared" si="28"/>
        <v>11000</v>
      </c>
    </row>
    <row r="415" spans="1:15">
      <c r="A415" s="40" t="s">
        <v>466</v>
      </c>
      <c r="B415" s="22" t="s">
        <v>74</v>
      </c>
      <c r="C415" s="7" t="s">
        <v>24</v>
      </c>
      <c r="D415" s="6" t="s">
        <v>84</v>
      </c>
      <c r="E415" s="24" t="s">
        <v>497</v>
      </c>
      <c r="F415" s="7" t="s">
        <v>27</v>
      </c>
      <c r="G415" s="5">
        <v>0</v>
      </c>
      <c r="H415" s="5">
        <v>0</v>
      </c>
      <c r="I415" s="5"/>
      <c r="J415" s="5">
        <f t="shared" si="25"/>
        <v>0</v>
      </c>
      <c r="K415" s="8">
        <v>5500</v>
      </c>
      <c r="L415" s="8">
        <f t="shared" si="29"/>
        <v>0</v>
      </c>
      <c r="M415" s="8">
        <f t="shared" si="26"/>
        <v>0</v>
      </c>
      <c r="N415" s="8">
        <f t="shared" si="27"/>
        <v>0</v>
      </c>
      <c r="O415" s="8">
        <f t="shared" si="28"/>
        <v>0</v>
      </c>
    </row>
    <row r="416" spans="1:15">
      <c r="A416" s="40" t="s">
        <v>466</v>
      </c>
      <c r="B416" s="22" t="s">
        <v>74</v>
      </c>
      <c r="C416" s="7" t="s">
        <v>24</v>
      </c>
      <c r="D416" s="6" t="s">
        <v>84</v>
      </c>
      <c r="E416" s="24" t="s">
        <v>498</v>
      </c>
      <c r="F416" s="7" t="s">
        <v>27</v>
      </c>
      <c r="G416" s="5">
        <v>2</v>
      </c>
      <c r="H416" s="5"/>
      <c r="I416" s="5"/>
      <c r="J416" s="5">
        <f t="shared" ref="J416:J468" si="30">+G416+H416-I416</f>
        <v>2</v>
      </c>
      <c r="K416" s="8">
        <v>5500</v>
      </c>
      <c r="L416" s="8">
        <f t="shared" si="29"/>
        <v>11000</v>
      </c>
      <c r="M416" s="8">
        <f t="shared" ref="M416:M471" si="31">+H416*K416</f>
        <v>0</v>
      </c>
      <c r="N416" s="8">
        <f t="shared" ref="N416:N471" si="32">+I416*K416</f>
        <v>0</v>
      </c>
      <c r="O416" s="8">
        <f t="shared" ref="O416:O471" si="33">+L416+M416-N416</f>
        <v>11000</v>
      </c>
    </row>
    <row r="417" spans="1:15">
      <c r="A417" s="40" t="s">
        <v>466</v>
      </c>
      <c r="B417" s="22" t="s">
        <v>74</v>
      </c>
      <c r="C417" s="7" t="s">
        <v>24</v>
      </c>
      <c r="D417" s="6" t="s">
        <v>84</v>
      </c>
      <c r="E417" s="24" t="s">
        <v>499</v>
      </c>
      <c r="F417" s="7" t="s">
        <v>27</v>
      </c>
      <c r="G417" s="5">
        <v>12</v>
      </c>
      <c r="H417" s="5"/>
      <c r="I417" s="5"/>
      <c r="J417" s="16">
        <f t="shared" si="30"/>
        <v>12</v>
      </c>
      <c r="K417" s="8">
        <v>2440</v>
      </c>
      <c r="L417" s="8">
        <f t="shared" ref="L417:L471" si="34">+G417*K417</f>
        <v>29280</v>
      </c>
      <c r="M417" s="8">
        <f t="shared" si="31"/>
        <v>0</v>
      </c>
      <c r="N417" s="8">
        <f t="shared" si="32"/>
        <v>0</v>
      </c>
      <c r="O417" s="8">
        <f t="shared" si="33"/>
        <v>29280</v>
      </c>
    </row>
    <row r="418" spans="1:15">
      <c r="A418" s="40" t="s">
        <v>466</v>
      </c>
      <c r="B418" s="22" t="s">
        <v>74</v>
      </c>
      <c r="C418" s="7" t="s">
        <v>24</v>
      </c>
      <c r="D418" s="6" t="s">
        <v>84</v>
      </c>
      <c r="E418" s="24" t="s">
        <v>500</v>
      </c>
      <c r="F418" s="7" t="s">
        <v>27</v>
      </c>
      <c r="G418" s="5">
        <v>14</v>
      </c>
      <c r="H418" s="5"/>
      <c r="I418" s="5"/>
      <c r="J418" s="16">
        <f t="shared" si="30"/>
        <v>14</v>
      </c>
      <c r="K418" s="8">
        <v>2440</v>
      </c>
      <c r="L418" s="8">
        <f t="shared" si="34"/>
        <v>34160</v>
      </c>
      <c r="M418" s="8">
        <f t="shared" si="31"/>
        <v>0</v>
      </c>
      <c r="N418" s="8">
        <f t="shared" si="32"/>
        <v>0</v>
      </c>
      <c r="O418" s="8">
        <f t="shared" si="33"/>
        <v>34160</v>
      </c>
    </row>
    <row r="419" spans="1:15">
      <c r="A419" s="40" t="s">
        <v>466</v>
      </c>
      <c r="B419" s="22" t="s">
        <v>74</v>
      </c>
      <c r="C419" s="7" t="s">
        <v>24</v>
      </c>
      <c r="D419" s="6" t="s">
        <v>84</v>
      </c>
      <c r="E419" s="24" t="s">
        <v>501</v>
      </c>
      <c r="F419" s="7" t="s">
        <v>27</v>
      </c>
      <c r="G419" s="5">
        <v>0</v>
      </c>
      <c r="H419" s="5">
        <v>18</v>
      </c>
      <c r="I419" s="5">
        <v>18</v>
      </c>
      <c r="J419" s="5">
        <f t="shared" si="30"/>
        <v>0</v>
      </c>
      <c r="K419" s="8">
        <v>595</v>
      </c>
      <c r="L419" s="8">
        <f t="shared" si="34"/>
        <v>0</v>
      </c>
      <c r="M419" s="8">
        <f t="shared" si="31"/>
        <v>10710</v>
      </c>
      <c r="N419" s="8">
        <f t="shared" si="32"/>
        <v>10710</v>
      </c>
      <c r="O419" s="8">
        <f t="shared" si="33"/>
        <v>0</v>
      </c>
    </row>
    <row r="420" spans="1:15">
      <c r="A420" s="40" t="s">
        <v>466</v>
      </c>
      <c r="B420" s="22" t="s">
        <v>74</v>
      </c>
      <c r="C420" s="7" t="s">
        <v>24</v>
      </c>
      <c r="D420" s="6" t="s">
        <v>84</v>
      </c>
      <c r="E420" s="24" t="s">
        <v>502</v>
      </c>
      <c r="F420" s="7" t="s">
        <v>27</v>
      </c>
      <c r="G420" s="5">
        <v>0</v>
      </c>
      <c r="H420" s="5"/>
      <c r="I420" s="5"/>
      <c r="J420" s="16">
        <f t="shared" si="30"/>
        <v>0</v>
      </c>
      <c r="K420" s="8">
        <v>4068</v>
      </c>
      <c r="L420" s="8">
        <f t="shared" si="34"/>
        <v>0</v>
      </c>
      <c r="M420" s="8">
        <f t="shared" si="31"/>
        <v>0</v>
      </c>
      <c r="N420" s="8">
        <f t="shared" si="32"/>
        <v>0</v>
      </c>
      <c r="O420" s="8">
        <f t="shared" si="33"/>
        <v>0</v>
      </c>
    </row>
    <row r="421" spans="1:15">
      <c r="A421" s="40" t="s">
        <v>466</v>
      </c>
      <c r="B421" s="22" t="s">
        <v>74</v>
      </c>
      <c r="C421" s="7" t="s">
        <v>24</v>
      </c>
      <c r="D421" s="6" t="s">
        <v>84</v>
      </c>
      <c r="E421" s="24" t="s">
        <v>503</v>
      </c>
      <c r="F421" s="7" t="s">
        <v>27</v>
      </c>
      <c r="G421" s="5">
        <v>14</v>
      </c>
      <c r="H421" s="5"/>
      <c r="I421" s="5"/>
      <c r="J421" s="16">
        <f t="shared" si="30"/>
        <v>14</v>
      </c>
      <c r="K421" s="8">
        <v>2440</v>
      </c>
      <c r="L421" s="8">
        <f t="shared" si="34"/>
        <v>34160</v>
      </c>
      <c r="M421" s="8">
        <f t="shared" si="31"/>
        <v>0</v>
      </c>
      <c r="N421" s="8">
        <f t="shared" si="32"/>
        <v>0</v>
      </c>
      <c r="O421" s="8">
        <f t="shared" si="33"/>
        <v>34160</v>
      </c>
    </row>
    <row r="422" spans="1:15">
      <c r="A422" s="40" t="s">
        <v>466</v>
      </c>
      <c r="B422" s="22" t="s">
        <v>74</v>
      </c>
      <c r="C422" s="7" t="s">
        <v>24</v>
      </c>
      <c r="D422" s="6" t="s">
        <v>84</v>
      </c>
      <c r="E422" s="24" t="s">
        <v>504</v>
      </c>
      <c r="F422" s="7" t="s">
        <v>27</v>
      </c>
      <c r="G422" s="5">
        <v>0</v>
      </c>
      <c r="H422" s="5"/>
      <c r="I422" s="5"/>
      <c r="J422" s="5">
        <f t="shared" si="30"/>
        <v>0</v>
      </c>
      <c r="K422" s="8">
        <v>2700</v>
      </c>
      <c r="L422" s="8">
        <f t="shared" si="34"/>
        <v>0</v>
      </c>
      <c r="M422" s="8">
        <f t="shared" si="31"/>
        <v>0</v>
      </c>
      <c r="N422" s="8">
        <f t="shared" si="32"/>
        <v>0</v>
      </c>
      <c r="O422" s="8">
        <f t="shared" si="33"/>
        <v>0</v>
      </c>
    </row>
    <row r="423" spans="1:15">
      <c r="A423" s="40" t="s">
        <v>466</v>
      </c>
      <c r="B423" s="22" t="s">
        <v>74</v>
      </c>
      <c r="C423" s="7" t="s">
        <v>24</v>
      </c>
      <c r="D423" s="6" t="s">
        <v>84</v>
      </c>
      <c r="E423" s="24" t="s">
        <v>505</v>
      </c>
      <c r="F423" s="7" t="s">
        <v>27</v>
      </c>
      <c r="G423" s="5">
        <v>2</v>
      </c>
      <c r="H423" s="5"/>
      <c r="I423" s="5"/>
      <c r="J423" s="16">
        <f t="shared" si="30"/>
        <v>2</v>
      </c>
      <c r="K423" s="8">
        <v>8143.2</v>
      </c>
      <c r="L423" s="8">
        <f t="shared" si="34"/>
        <v>16286.4</v>
      </c>
      <c r="M423" s="8">
        <f t="shared" si="31"/>
        <v>0</v>
      </c>
      <c r="N423" s="8">
        <f t="shared" si="32"/>
        <v>0</v>
      </c>
      <c r="O423" s="8">
        <f t="shared" si="33"/>
        <v>16286.4</v>
      </c>
    </row>
    <row r="424" spans="1:15">
      <c r="A424" s="40" t="s">
        <v>466</v>
      </c>
      <c r="B424" s="22" t="s">
        <v>74</v>
      </c>
      <c r="C424" s="7" t="s">
        <v>24</v>
      </c>
      <c r="D424" s="6" t="s">
        <v>84</v>
      </c>
      <c r="E424" s="24" t="s">
        <v>506</v>
      </c>
      <c r="F424" s="7" t="s">
        <v>229</v>
      </c>
      <c r="G424" s="5">
        <v>2</v>
      </c>
      <c r="H424" s="5"/>
      <c r="I424" s="5"/>
      <c r="J424" s="16">
        <f t="shared" si="30"/>
        <v>2</v>
      </c>
      <c r="K424" s="8">
        <v>23021</v>
      </c>
      <c r="L424" s="8">
        <f t="shared" si="34"/>
        <v>46042</v>
      </c>
      <c r="M424" s="8">
        <f t="shared" si="31"/>
        <v>0</v>
      </c>
      <c r="N424" s="8">
        <f t="shared" si="32"/>
        <v>0</v>
      </c>
      <c r="O424" s="8">
        <f t="shared" si="33"/>
        <v>46042</v>
      </c>
    </row>
    <row r="425" spans="1:15">
      <c r="A425" s="40" t="s">
        <v>466</v>
      </c>
      <c r="B425" s="22" t="s">
        <v>74</v>
      </c>
      <c r="C425" s="7" t="s">
        <v>24</v>
      </c>
      <c r="D425" s="6" t="s">
        <v>84</v>
      </c>
      <c r="E425" s="24" t="s">
        <v>507</v>
      </c>
      <c r="F425" s="7" t="s">
        <v>27</v>
      </c>
      <c r="G425" s="5">
        <v>7</v>
      </c>
      <c r="H425" s="5"/>
      <c r="I425" s="5"/>
      <c r="J425" s="5">
        <f t="shared" si="30"/>
        <v>7</v>
      </c>
      <c r="K425" s="8">
        <v>23021</v>
      </c>
      <c r="L425" s="8">
        <f t="shared" si="34"/>
        <v>161147</v>
      </c>
      <c r="M425" s="8">
        <f t="shared" si="31"/>
        <v>0</v>
      </c>
      <c r="N425" s="8">
        <f t="shared" si="32"/>
        <v>0</v>
      </c>
      <c r="O425" s="8">
        <f t="shared" si="33"/>
        <v>161147</v>
      </c>
    </row>
    <row r="426" spans="1:15">
      <c r="A426" s="40" t="s">
        <v>466</v>
      </c>
      <c r="B426" s="22" t="s">
        <v>74</v>
      </c>
      <c r="C426" s="7" t="s">
        <v>24</v>
      </c>
      <c r="D426" s="6" t="s">
        <v>84</v>
      </c>
      <c r="E426" s="24" t="s">
        <v>508</v>
      </c>
      <c r="F426" s="7" t="s">
        <v>27</v>
      </c>
      <c r="G426" s="5">
        <v>2</v>
      </c>
      <c r="H426" s="5"/>
      <c r="I426" s="5"/>
      <c r="J426" s="16">
        <f t="shared" si="30"/>
        <v>2</v>
      </c>
      <c r="K426" s="8">
        <v>1900</v>
      </c>
      <c r="L426" s="8">
        <f t="shared" si="34"/>
        <v>3800</v>
      </c>
      <c r="M426" s="8">
        <f t="shared" si="31"/>
        <v>0</v>
      </c>
      <c r="N426" s="8">
        <f t="shared" si="32"/>
        <v>0</v>
      </c>
      <c r="O426" s="8">
        <f t="shared" si="33"/>
        <v>3800</v>
      </c>
    </row>
    <row r="427" spans="1:15">
      <c r="A427" s="40" t="s">
        <v>466</v>
      </c>
      <c r="B427" s="22" t="s">
        <v>74</v>
      </c>
      <c r="C427" s="7" t="s">
        <v>24</v>
      </c>
      <c r="D427" s="6" t="s">
        <v>84</v>
      </c>
      <c r="E427" s="24" t="s">
        <v>509</v>
      </c>
      <c r="F427" s="7" t="s">
        <v>27</v>
      </c>
      <c r="G427" s="5">
        <v>10</v>
      </c>
      <c r="H427" s="5"/>
      <c r="I427" s="5"/>
      <c r="J427" s="16">
        <f t="shared" si="30"/>
        <v>10</v>
      </c>
      <c r="K427" s="8">
        <v>1850</v>
      </c>
      <c r="L427" s="8">
        <f t="shared" si="34"/>
        <v>18500</v>
      </c>
      <c r="M427" s="8">
        <f t="shared" si="31"/>
        <v>0</v>
      </c>
      <c r="N427" s="8">
        <f t="shared" si="32"/>
        <v>0</v>
      </c>
      <c r="O427" s="8">
        <f t="shared" si="33"/>
        <v>18500</v>
      </c>
    </row>
    <row r="428" spans="1:15">
      <c r="A428" s="40" t="s">
        <v>466</v>
      </c>
      <c r="B428" s="22" t="s">
        <v>74</v>
      </c>
      <c r="C428" s="7" t="s">
        <v>24</v>
      </c>
      <c r="D428" s="6" t="s">
        <v>84</v>
      </c>
      <c r="E428" s="24" t="s">
        <v>510</v>
      </c>
      <c r="F428" s="7" t="s">
        <v>22</v>
      </c>
      <c r="G428" s="5">
        <v>0</v>
      </c>
      <c r="H428" s="5">
        <v>6</v>
      </c>
      <c r="I428" s="5">
        <v>1</v>
      </c>
      <c r="J428" s="5">
        <f t="shared" si="30"/>
        <v>5</v>
      </c>
      <c r="K428" s="8">
        <v>1590</v>
      </c>
      <c r="L428" s="8">
        <f t="shared" si="34"/>
        <v>0</v>
      </c>
      <c r="M428" s="8">
        <f t="shared" si="31"/>
        <v>9540</v>
      </c>
      <c r="N428" s="8">
        <f t="shared" si="32"/>
        <v>1590</v>
      </c>
      <c r="O428" s="8">
        <f t="shared" si="33"/>
        <v>7950</v>
      </c>
    </row>
    <row r="429" spans="1:15">
      <c r="A429" s="40" t="s">
        <v>466</v>
      </c>
      <c r="B429" s="22" t="s">
        <v>74</v>
      </c>
      <c r="C429" s="7" t="s">
        <v>24</v>
      </c>
      <c r="D429" s="6" t="s">
        <v>84</v>
      </c>
      <c r="E429" s="24" t="s">
        <v>511</v>
      </c>
      <c r="F429" s="7" t="s">
        <v>22</v>
      </c>
      <c r="G429" s="5">
        <v>0</v>
      </c>
      <c r="H429" s="5">
        <v>6</v>
      </c>
      <c r="I429" s="5">
        <v>1</v>
      </c>
      <c r="J429" s="5">
        <f t="shared" si="30"/>
        <v>5</v>
      </c>
      <c r="K429" s="8">
        <v>1590</v>
      </c>
      <c r="L429" s="8">
        <f t="shared" si="34"/>
        <v>0</v>
      </c>
      <c r="M429" s="8">
        <f t="shared" si="31"/>
        <v>9540</v>
      </c>
      <c r="N429" s="8">
        <f t="shared" si="32"/>
        <v>1590</v>
      </c>
      <c r="O429" s="8">
        <f t="shared" si="33"/>
        <v>7950</v>
      </c>
    </row>
    <row r="430" spans="1:15">
      <c r="A430" s="40" t="s">
        <v>466</v>
      </c>
      <c r="B430" s="22" t="s">
        <v>74</v>
      </c>
      <c r="C430" s="7" t="s">
        <v>24</v>
      </c>
      <c r="D430" s="6" t="s">
        <v>84</v>
      </c>
      <c r="E430" s="24" t="s">
        <v>512</v>
      </c>
      <c r="F430" s="7" t="s">
        <v>22</v>
      </c>
      <c r="G430" s="5">
        <v>0</v>
      </c>
      <c r="H430" s="5">
        <v>6</v>
      </c>
      <c r="I430" s="5">
        <v>1</v>
      </c>
      <c r="J430" s="5">
        <f t="shared" si="30"/>
        <v>5</v>
      </c>
      <c r="K430" s="8">
        <v>1590</v>
      </c>
      <c r="L430" s="8">
        <f t="shared" si="34"/>
        <v>0</v>
      </c>
      <c r="M430" s="8">
        <f t="shared" si="31"/>
        <v>9540</v>
      </c>
      <c r="N430" s="8">
        <f t="shared" si="32"/>
        <v>1590</v>
      </c>
      <c r="O430" s="8">
        <f t="shared" si="33"/>
        <v>7950</v>
      </c>
    </row>
    <row r="431" spans="1:15">
      <c r="A431" s="40" t="s">
        <v>466</v>
      </c>
      <c r="B431" s="22" t="s">
        <v>74</v>
      </c>
      <c r="C431" s="7" t="s">
        <v>24</v>
      </c>
      <c r="D431" s="6" t="s">
        <v>84</v>
      </c>
      <c r="E431" s="24" t="s">
        <v>513</v>
      </c>
      <c r="F431" s="7" t="s">
        <v>22</v>
      </c>
      <c r="G431" s="5">
        <v>0</v>
      </c>
      <c r="H431" s="5">
        <v>6</v>
      </c>
      <c r="I431" s="5">
        <v>1</v>
      </c>
      <c r="J431" s="5">
        <f t="shared" si="30"/>
        <v>5</v>
      </c>
      <c r="K431" s="8">
        <v>1590</v>
      </c>
      <c r="L431" s="8">
        <f t="shared" si="34"/>
        <v>0</v>
      </c>
      <c r="M431" s="8">
        <f t="shared" si="31"/>
        <v>9540</v>
      </c>
      <c r="N431" s="8">
        <f t="shared" si="32"/>
        <v>1590</v>
      </c>
      <c r="O431" s="8">
        <f t="shared" si="33"/>
        <v>7950</v>
      </c>
    </row>
    <row r="432" spans="1:15">
      <c r="A432" s="40" t="s">
        <v>466</v>
      </c>
      <c r="B432" s="22" t="s">
        <v>74</v>
      </c>
      <c r="C432" s="7" t="s">
        <v>24</v>
      </c>
      <c r="D432" s="6" t="s">
        <v>84</v>
      </c>
      <c r="E432" s="24" t="s">
        <v>514</v>
      </c>
      <c r="F432" s="7" t="s">
        <v>27</v>
      </c>
      <c r="G432" s="5">
        <v>3</v>
      </c>
      <c r="H432" s="5"/>
      <c r="I432" s="5"/>
      <c r="J432" s="16">
        <f t="shared" si="30"/>
        <v>3</v>
      </c>
      <c r="K432" s="8">
        <v>1555</v>
      </c>
      <c r="L432" s="8">
        <f t="shared" si="34"/>
        <v>4665</v>
      </c>
      <c r="M432" s="8">
        <f t="shared" si="31"/>
        <v>0</v>
      </c>
      <c r="N432" s="8">
        <f t="shared" si="32"/>
        <v>0</v>
      </c>
      <c r="O432" s="8">
        <f t="shared" si="33"/>
        <v>4665</v>
      </c>
    </row>
    <row r="433" spans="1:15">
      <c r="A433" s="40" t="s">
        <v>466</v>
      </c>
      <c r="B433" s="22" t="s">
        <v>74</v>
      </c>
      <c r="C433" s="7" t="s">
        <v>24</v>
      </c>
      <c r="D433" s="6" t="s">
        <v>84</v>
      </c>
      <c r="E433" s="24" t="s">
        <v>515</v>
      </c>
      <c r="F433" s="7" t="s">
        <v>27</v>
      </c>
      <c r="G433" s="5">
        <v>1</v>
      </c>
      <c r="H433" s="5"/>
      <c r="I433" s="5"/>
      <c r="J433" s="16">
        <f t="shared" si="30"/>
        <v>1</v>
      </c>
      <c r="K433" s="8">
        <v>1490</v>
      </c>
      <c r="L433" s="8">
        <f t="shared" si="34"/>
        <v>1490</v>
      </c>
      <c r="M433" s="8">
        <f t="shared" si="31"/>
        <v>0</v>
      </c>
      <c r="N433" s="8">
        <f t="shared" si="32"/>
        <v>0</v>
      </c>
      <c r="O433" s="8">
        <f t="shared" si="33"/>
        <v>1490</v>
      </c>
    </row>
    <row r="434" spans="1:15">
      <c r="A434" s="40" t="s">
        <v>466</v>
      </c>
      <c r="B434" s="22" t="s">
        <v>74</v>
      </c>
      <c r="C434" s="7" t="s">
        <v>24</v>
      </c>
      <c r="D434" s="6" t="s">
        <v>84</v>
      </c>
      <c r="E434" s="24" t="s">
        <v>516</v>
      </c>
      <c r="F434" s="7" t="s">
        <v>27</v>
      </c>
      <c r="G434" s="5">
        <v>15</v>
      </c>
      <c r="H434" s="5"/>
      <c r="I434" s="5"/>
      <c r="J434" s="16">
        <f t="shared" si="30"/>
        <v>15</v>
      </c>
      <c r="K434" s="8">
        <v>1800</v>
      </c>
      <c r="L434" s="8">
        <f t="shared" si="34"/>
        <v>27000</v>
      </c>
      <c r="M434" s="8">
        <f t="shared" si="31"/>
        <v>0</v>
      </c>
      <c r="N434" s="8">
        <f t="shared" si="32"/>
        <v>0</v>
      </c>
      <c r="O434" s="8">
        <f t="shared" si="33"/>
        <v>27000</v>
      </c>
    </row>
    <row r="435" spans="1:15">
      <c r="A435" s="40" t="s">
        <v>466</v>
      </c>
      <c r="B435" s="22" t="s">
        <v>74</v>
      </c>
      <c r="C435" s="7" t="s">
        <v>24</v>
      </c>
      <c r="D435" s="6" t="s">
        <v>84</v>
      </c>
      <c r="E435" s="24" t="s">
        <v>517</v>
      </c>
      <c r="F435" s="7" t="s">
        <v>27</v>
      </c>
      <c r="G435" s="5">
        <v>1</v>
      </c>
      <c r="H435" s="5"/>
      <c r="I435" s="5"/>
      <c r="J435" s="16">
        <f t="shared" si="30"/>
        <v>1</v>
      </c>
      <c r="K435" s="8">
        <v>2995</v>
      </c>
      <c r="L435" s="8">
        <f t="shared" si="34"/>
        <v>2995</v>
      </c>
      <c r="M435" s="8">
        <f t="shared" si="31"/>
        <v>0</v>
      </c>
      <c r="N435" s="8">
        <f t="shared" si="32"/>
        <v>0</v>
      </c>
      <c r="O435" s="8">
        <f t="shared" si="33"/>
        <v>2995</v>
      </c>
    </row>
    <row r="436" spans="1:15">
      <c r="A436" s="40" t="s">
        <v>466</v>
      </c>
      <c r="B436" s="22" t="s">
        <v>74</v>
      </c>
      <c r="C436" s="7" t="s">
        <v>24</v>
      </c>
      <c r="D436" s="6" t="s">
        <v>84</v>
      </c>
      <c r="E436" s="24" t="s">
        <v>518</v>
      </c>
      <c r="F436" s="7" t="s">
        <v>27</v>
      </c>
      <c r="G436" s="5">
        <v>42</v>
      </c>
      <c r="H436" s="5"/>
      <c r="I436" s="5">
        <v>1</v>
      </c>
      <c r="J436" s="16">
        <f t="shared" si="30"/>
        <v>41</v>
      </c>
      <c r="K436" s="8">
        <v>1995</v>
      </c>
      <c r="L436" s="8">
        <f t="shared" si="34"/>
        <v>83790</v>
      </c>
      <c r="M436" s="8">
        <f t="shared" si="31"/>
        <v>0</v>
      </c>
      <c r="N436" s="8">
        <f t="shared" si="32"/>
        <v>1995</v>
      </c>
      <c r="O436" s="8">
        <f t="shared" si="33"/>
        <v>81795</v>
      </c>
    </row>
    <row r="437" spans="1:15">
      <c r="A437" s="40" t="s">
        <v>466</v>
      </c>
      <c r="B437" s="22" t="s">
        <v>74</v>
      </c>
      <c r="C437" s="7" t="s">
        <v>24</v>
      </c>
      <c r="D437" s="6" t="s">
        <v>84</v>
      </c>
      <c r="E437" s="24" t="s">
        <v>519</v>
      </c>
      <c r="F437" s="7" t="s">
        <v>27</v>
      </c>
      <c r="G437" s="5">
        <v>7</v>
      </c>
      <c r="H437" s="5">
        <v>4</v>
      </c>
      <c r="I437" s="5">
        <v>6</v>
      </c>
      <c r="J437" s="16">
        <f t="shared" si="30"/>
        <v>5</v>
      </c>
      <c r="K437" s="8">
        <v>595</v>
      </c>
      <c r="L437" s="8">
        <f t="shared" si="34"/>
        <v>4165</v>
      </c>
      <c r="M437" s="8">
        <f t="shared" si="31"/>
        <v>2380</v>
      </c>
      <c r="N437" s="8">
        <f t="shared" si="32"/>
        <v>3570</v>
      </c>
      <c r="O437" s="8">
        <f t="shared" si="33"/>
        <v>2975</v>
      </c>
    </row>
    <row r="438" spans="1:15">
      <c r="A438" s="40" t="s">
        <v>466</v>
      </c>
      <c r="B438" s="22" t="s">
        <v>74</v>
      </c>
      <c r="C438" s="7" t="s">
        <v>24</v>
      </c>
      <c r="D438" s="6" t="s">
        <v>84</v>
      </c>
      <c r="E438" s="24" t="s">
        <v>520</v>
      </c>
      <c r="F438" s="7" t="s">
        <v>27</v>
      </c>
      <c r="G438" s="5">
        <v>6</v>
      </c>
      <c r="H438" s="5"/>
      <c r="I438" s="5"/>
      <c r="J438" s="5">
        <f t="shared" si="30"/>
        <v>6</v>
      </c>
      <c r="K438" s="8">
        <v>1850</v>
      </c>
      <c r="L438" s="8">
        <f t="shared" si="34"/>
        <v>11100</v>
      </c>
      <c r="M438" s="8">
        <f t="shared" si="31"/>
        <v>0</v>
      </c>
      <c r="N438" s="8">
        <f t="shared" si="32"/>
        <v>0</v>
      </c>
      <c r="O438" s="8">
        <f t="shared" si="33"/>
        <v>11100</v>
      </c>
    </row>
    <row r="439" spans="1:15">
      <c r="A439" s="40" t="s">
        <v>466</v>
      </c>
      <c r="B439" s="22" t="s">
        <v>74</v>
      </c>
      <c r="C439" s="7" t="s">
        <v>24</v>
      </c>
      <c r="D439" s="6" t="s">
        <v>84</v>
      </c>
      <c r="E439" s="10" t="s">
        <v>605</v>
      </c>
      <c r="F439" s="7" t="s">
        <v>22</v>
      </c>
      <c r="G439" s="5"/>
      <c r="H439" s="5">
        <v>3</v>
      </c>
      <c r="I439" s="5"/>
      <c r="J439" s="5">
        <f>+G439+H439-I439</f>
        <v>3</v>
      </c>
      <c r="K439" s="8">
        <v>995</v>
      </c>
      <c r="L439" s="8">
        <f>+G439*K439</f>
        <v>0</v>
      </c>
      <c r="M439" s="8">
        <f>+H439*K439</f>
        <v>2985</v>
      </c>
      <c r="N439" s="8">
        <f>+I439*K439</f>
        <v>0</v>
      </c>
      <c r="O439" s="8">
        <f>+L439+M439-N439</f>
        <v>2985</v>
      </c>
    </row>
    <row r="440" spans="1:15">
      <c r="A440" s="40" t="s">
        <v>466</v>
      </c>
      <c r="B440" s="22" t="s">
        <v>74</v>
      </c>
      <c r="C440" s="7" t="s">
        <v>24</v>
      </c>
      <c r="D440" s="6" t="s">
        <v>84</v>
      </c>
      <c r="E440" s="24" t="s">
        <v>521</v>
      </c>
      <c r="F440" s="7" t="s">
        <v>27</v>
      </c>
      <c r="G440" s="5">
        <v>4</v>
      </c>
      <c r="H440" s="5"/>
      <c r="I440" s="5"/>
      <c r="J440" s="16">
        <f t="shared" si="30"/>
        <v>4</v>
      </c>
      <c r="K440" s="8">
        <v>1999</v>
      </c>
      <c r="L440" s="8">
        <f t="shared" si="34"/>
        <v>7996</v>
      </c>
      <c r="M440" s="8">
        <f t="shared" si="31"/>
        <v>0</v>
      </c>
      <c r="N440" s="8">
        <f t="shared" si="32"/>
        <v>0</v>
      </c>
      <c r="O440" s="8">
        <f t="shared" si="33"/>
        <v>7996</v>
      </c>
    </row>
    <row r="441" spans="1:15">
      <c r="A441" s="40" t="s">
        <v>466</v>
      </c>
      <c r="B441" s="22" t="s">
        <v>74</v>
      </c>
      <c r="C441" s="7" t="s">
        <v>24</v>
      </c>
      <c r="D441" s="6" t="s">
        <v>84</v>
      </c>
      <c r="E441" s="24" t="s">
        <v>522</v>
      </c>
      <c r="F441" s="7" t="s">
        <v>27</v>
      </c>
      <c r="G441" s="5">
        <v>1</v>
      </c>
      <c r="H441" s="5"/>
      <c r="I441" s="5"/>
      <c r="J441" s="16">
        <f t="shared" si="30"/>
        <v>1</v>
      </c>
      <c r="K441" s="8">
        <v>1750</v>
      </c>
      <c r="L441" s="8">
        <f t="shared" si="34"/>
        <v>1750</v>
      </c>
      <c r="M441" s="8">
        <f t="shared" si="31"/>
        <v>0</v>
      </c>
      <c r="N441" s="8">
        <f t="shared" si="32"/>
        <v>0</v>
      </c>
      <c r="O441" s="8">
        <f t="shared" si="33"/>
        <v>1750</v>
      </c>
    </row>
    <row r="442" spans="1:15">
      <c r="A442" s="40" t="s">
        <v>466</v>
      </c>
      <c r="B442" s="22" t="s">
        <v>74</v>
      </c>
      <c r="C442" s="7" t="s">
        <v>24</v>
      </c>
      <c r="D442" s="6" t="s">
        <v>84</v>
      </c>
      <c r="E442" s="24" t="s">
        <v>523</v>
      </c>
      <c r="F442" s="7" t="s">
        <v>27</v>
      </c>
      <c r="G442" s="5">
        <v>1</v>
      </c>
      <c r="H442" s="5"/>
      <c r="I442" s="5"/>
      <c r="J442" s="16">
        <f t="shared" si="30"/>
        <v>1</v>
      </c>
      <c r="K442" s="8">
        <v>1890</v>
      </c>
      <c r="L442" s="8">
        <f t="shared" si="34"/>
        <v>1890</v>
      </c>
      <c r="M442" s="8">
        <f t="shared" si="31"/>
        <v>0</v>
      </c>
      <c r="N442" s="8">
        <f t="shared" si="32"/>
        <v>0</v>
      </c>
      <c r="O442" s="8">
        <f t="shared" si="33"/>
        <v>1890</v>
      </c>
    </row>
    <row r="443" spans="1:15">
      <c r="A443" s="40" t="s">
        <v>466</v>
      </c>
      <c r="B443" s="22" t="s">
        <v>74</v>
      </c>
      <c r="C443" s="7" t="s">
        <v>24</v>
      </c>
      <c r="D443" s="6" t="s">
        <v>84</v>
      </c>
      <c r="E443" s="10" t="s">
        <v>606</v>
      </c>
      <c r="F443" s="7" t="s">
        <v>22</v>
      </c>
      <c r="G443" s="5"/>
      <c r="H443" s="5">
        <v>1</v>
      </c>
      <c r="I443" s="5"/>
      <c r="J443" s="16">
        <f>+G443+H443-I443</f>
        <v>1</v>
      </c>
      <c r="K443" s="8">
        <v>1295</v>
      </c>
      <c r="L443" s="8">
        <f>+G443*K443</f>
        <v>0</v>
      </c>
      <c r="M443" s="8">
        <f>+H443*K443</f>
        <v>1295</v>
      </c>
      <c r="N443" s="8">
        <f>+I443*K443</f>
        <v>0</v>
      </c>
      <c r="O443" s="8">
        <f>+L443+M443-N443</f>
        <v>1295</v>
      </c>
    </row>
    <row r="444" spans="1:15">
      <c r="A444" s="40" t="s">
        <v>466</v>
      </c>
      <c r="B444" s="22" t="s">
        <v>74</v>
      </c>
      <c r="C444" s="7" t="s">
        <v>24</v>
      </c>
      <c r="D444" s="6" t="s">
        <v>84</v>
      </c>
      <c r="E444" s="10" t="s">
        <v>607</v>
      </c>
      <c r="F444" s="7" t="s">
        <v>22</v>
      </c>
      <c r="G444" s="5"/>
      <c r="H444" s="5">
        <v>5</v>
      </c>
      <c r="I444" s="5">
        <v>1</v>
      </c>
      <c r="J444" s="16">
        <f>+G444+H444-I444</f>
        <v>4</v>
      </c>
      <c r="K444" s="8">
        <v>1295</v>
      </c>
      <c r="L444" s="8">
        <f>+G444*K444</f>
        <v>0</v>
      </c>
      <c r="M444" s="8">
        <f>+H444*K444</f>
        <v>6475</v>
      </c>
      <c r="N444" s="8">
        <f>+I444*K444</f>
        <v>1295</v>
      </c>
      <c r="O444" s="8">
        <f>+L444+M444-N444</f>
        <v>5180</v>
      </c>
    </row>
    <row r="445" spans="1:15">
      <c r="A445" s="40" t="s">
        <v>466</v>
      </c>
      <c r="B445" s="35" t="s">
        <v>18</v>
      </c>
      <c r="C445" s="19" t="s">
        <v>19</v>
      </c>
      <c r="D445" s="6" t="s">
        <v>20</v>
      </c>
      <c r="E445" s="24" t="s">
        <v>524</v>
      </c>
      <c r="F445" s="7" t="s">
        <v>22</v>
      </c>
      <c r="G445" s="5">
        <v>36</v>
      </c>
      <c r="H445" s="5"/>
      <c r="I445" s="5">
        <v>36</v>
      </c>
      <c r="J445" s="5">
        <f t="shared" si="30"/>
        <v>0</v>
      </c>
      <c r="K445" s="8">
        <v>1.5</v>
      </c>
      <c r="L445" s="8">
        <f t="shared" si="34"/>
        <v>54</v>
      </c>
      <c r="M445" s="8">
        <f t="shared" si="31"/>
        <v>0</v>
      </c>
      <c r="N445" s="8">
        <f t="shared" si="32"/>
        <v>54</v>
      </c>
      <c r="O445" s="8">
        <f t="shared" si="33"/>
        <v>0</v>
      </c>
    </row>
    <row r="446" spans="1:15">
      <c r="A446" s="40"/>
      <c r="B446" s="35"/>
      <c r="C446" s="19"/>
      <c r="D446" s="21" t="s">
        <v>608</v>
      </c>
      <c r="E446" s="10" t="s">
        <v>609</v>
      </c>
      <c r="F446" s="7" t="s">
        <v>22</v>
      </c>
      <c r="G446" s="5"/>
      <c r="H446" s="5">
        <v>12</v>
      </c>
      <c r="I446" s="5">
        <v>12</v>
      </c>
      <c r="J446" s="5">
        <f>+G446+H446-I446</f>
        <v>0</v>
      </c>
      <c r="K446" s="8">
        <v>700</v>
      </c>
      <c r="L446" s="8">
        <f>+G446*K446</f>
        <v>0</v>
      </c>
      <c r="M446" s="8">
        <f>+H446*K446</f>
        <v>8400</v>
      </c>
      <c r="N446" s="8">
        <f>+I446*K446</f>
        <v>8400</v>
      </c>
      <c r="O446" s="8">
        <f>+L446+M446-N446</f>
        <v>0</v>
      </c>
    </row>
    <row r="447" spans="1:15">
      <c r="A447" s="40" t="s">
        <v>466</v>
      </c>
      <c r="B447" s="13" t="s">
        <v>58</v>
      </c>
      <c r="C447" s="9" t="s">
        <v>24</v>
      </c>
      <c r="D447" s="11" t="s">
        <v>403</v>
      </c>
      <c r="E447" s="25" t="s">
        <v>525</v>
      </c>
      <c r="F447" s="7" t="s">
        <v>22</v>
      </c>
      <c r="G447" s="14">
        <v>1</v>
      </c>
      <c r="H447" s="14"/>
      <c r="I447" s="14"/>
      <c r="J447" s="27">
        <f t="shared" si="30"/>
        <v>1</v>
      </c>
      <c r="K447" s="15">
        <v>22525.1</v>
      </c>
      <c r="L447" s="8">
        <f t="shared" si="34"/>
        <v>22525.1</v>
      </c>
      <c r="M447" s="15">
        <f t="shared" si="31"/>
        <v>0</v>
      </c>
      <c r="N447" s="15">
        <f t="shared" si="32"/>
        <v>0</v>
      </c>
      <c r="O447" s="15">
        <f t="shared" si="33"/>
        <v>22525.1</v>
      </c>
    </row>
    <row r="448" spans="1:15">
      <c r="A448" s="40" t="s">
        <v>466</v>
      </c>
      <c r="B448" s="13" t="s">
        <v>41</v>
      </c>
      <c r="C448" s="9" t="s">
        <v>24</v>
      </c>
      <c r="D448" s="11" t="s">
        <v>42</v>
      </c>
      <c r="E448" s="25" t="s">
        <v>526</v>
      </c>
      <c r="F448" s="7" t="s">
        <v>27</v>
      </c>
      <c r="G448" s="14">
        <v>0</v>
      </c>
      <c r="H448" s="14"/>
      <c r="I448" s="14"/>
      <c r="J448" s="14">
        <f t="shared" si="30"/>
        <v>0</v>
      </c>
      <c r="K448" s="15">
        <v>1184.32</v>
      </c>
      <c r="L448" s="8">
        <f t="shared" si="34"/>
        <v>0</v>
      </c>
      <c r="M448" s="15">
        <f t="shared" si="31"/>
        <v>0</v>
      </c>
      <c r="N448" s="15">
        <f t="shared" si="32"/>
        <v>0</v>
      </c>
      <c r="O448" s="15">
        <f t="shared" si="33"/>
        <v>0</v>
      </c>
    </row>
    <row r="449" spans="1:15">
      <c r="A449" s="40" t="s">
        <v>466</v>
      </c>
      <c r="B449" s="13" t="s">
        <v>41</v>
      </c>
      <c r="C449" s="9" t="s">
        <v>24</v>
      </c>
      <c r="D449" s="11" t="s">
        <v>42</v>
      </c>
      <c r="E449" s="25" t="s">
        <v>527</v>
      </c>
      <c r="F449" s="7" t="s">
        <v>27</v>
      </c>
      <c r="G449" s="14">
        <v>12</v>
      </c>
      <c r="H449" s="14"/>
      <c r="I449" s="14"/>
      <c r="J449" s="14">
        <f t="shared" si="30"/>
        <v>12</v>
      </c>
      <c r="K449" s="15">
        <v>2155.7199999999998</v>
      </c>
      <c r="L449" s="8">
        <f t="shared" si="34"/>
        <v>25868.639999999999</v>
      </c>
      <c r="M449" s="15">
        <f t="shared" si="31"/>
        <v>0</v>
      </c>
      <c r="N449" s="15">
        <f t="shared" si="32"/>
        <v>0</v>
      </c>
      <c r="O449" s="15">
        <f t="shared" si="33"/>
        <v>25868.639999999999</v>
      </c>
    </row>
    <row r="450" spans="1:15">
      <c r="A450" s="40" t="s">
        <v>466</v>
      </c>
      <c r="B450" s="13" t="s">
        <v>41</v>
      </c>
      <c r="C450" s="9" t="s">
        <v>24</v>
      </c>
      <c r="D450" s="11" t="s">
        <v>42</v>
      </c>
      <c r="E450" s="25" t="s">
        <v>528</v>
      </c>
      <c r="F450" s="13" t="s">
        <v>27</v>
      </c>
      <c r="G450" s="14">
        <v>12</v>
      </c>
      <c r="H450" s="14"/>
      <c r="I450" s="14"/>
      <c r="J450" s="14">
        <f t="shared" si="30"/>
        <v>12</v>
      </c>
      <c r="K450" s="15">
        <v>2616.63</v>
      </c>
      <c r="L450" s="8">
        <f t="shared" si="34"/>
        <v>31399.56</v>
      </c>
      <c r="M450" s="15">
        <f t="shared" si="31"/>
        <v>0</v>
      </c>
      <c r="N450" s="15">
        <f t="shared" si="32"/>
        <v>0</v>
      </c>
      <c r="O450" s="15">
        <f t="shared" si="33"/>
        <v>31399.56</v>
      </c>
    </row>
    <row r="451" spans="1:15">
      <c r="A451" s="40" t="s">
        <v>466</v>
      </c>
      <c r="B451" s="13" t="s">
        <v>54</v>
      </c>
      <c r="C451" s="9" t="s">
        <v>24</v>
      </c>
      <c r="D451" s="11" t="s">
        <v>55</v>
      </c>
      <c r="E451" s="25" t="s">
        <v>529</v>
      </c>
      <c r="F451" s="13" t="s">
        <v>22</v>
      </c>
      <c r="G451" s="14">
        <v>0</v>
      </c>
      <c r="H451" s="14"/>
      <c r="I451" s="14"/>
      <c r="J451" s="14">
        <f t="shared" si="30"/>
        <v>0</v>
      </c>
      <c r="K451" s="15">
        <v>70</v>
      </c>
      <c r="L451" s="8">
        <f t="shared" si="34"/>
        <v>0</v>
      </c>
      <c r="M451" s="15">
        <f t="shared" si="31"/>
        <v>0</v>
      </c>
      <c r="N451" s="15">
        <f t="shared" si="32"/>
        <v>0</v>
      </c>
      <c r="O451" s="15">
        <f t="shared" si="33"/>
        <v>0</v>
      </c>
    </row>
    <row r="452" spans="1:15">
      <c r="A452" s="40" t="s">
        <v>466</v>
      </c>
      <c r="B452" s="37" t="s">
        <v>128</v>
      </c>
      <c r="C452" s="23" t="s">
        <v>24</v>
      </c>
      <c r="D452" s="11" t="s">
        <v>129</v>
      </c>
      <c r="E452" s="25" t="s">
        <v>530</v>
      </c>
      <c r="F452" s="13" t="s">
        <v>27</v>
      </c>
      <c r="G452" s="14">
        <v>1</v>
      </c>
      <c r="H452" s="14"/>
      <c r="I452" s="14"/>
      <c r="J452" s="14">
        <f t="shared" si="30"/>
        <v>1</v>
      </c>
      <c r="K452" s="15">
        <v>12500</v>
      </c>
      <c r="L452" s="8">
        <f t="shared" si="34"/>
        <v>12500</v>
      </c>
      <c r="M452" s="15">
        <f t="shared" si="31"/>
        <v>0</v>
      </c>
      <c r="N452" s="15">
        <f t="shared" si="32"/>
        <v>0</v>
      </c>
      <c r="O452" s="15">
        <f t="shared" si="33"/>
        <v>12500</v>
      </c>
    </row>
    <row r="453" spans="1:15">
      <c r="A453" s="40"/>
      <c r="B453" s="35"/>
      <c r="C453" s="19"/>
      <c r="D453" s="21" t="s">
        <v>610</v>
      </c>
      <c r="E453" s="10" t="s">
        <v>611</v>
      </c>
      <c r="F453" s="13" t="s">
        <v>27</v>
      </c>
      <c r="G453" s="5"/>
      <c r="H453" s="5">
        <v>4</v>
      </c>
      <c r="I453" s="5">
        <v>4</v>
      </c>
      <c r="J453" s="5">
        <f>+G453+H453-I453</f>
        <v>0</v>
      </c>
      <c r="K453" s="8">
        <v>2600</v>
      </c>
      <c r="L453" s="8">
        <f>+G453*K453</f>
        <v>0</v>
      </c>
      <c r="M453" s="8">
        <f>+H453*K453</f>
        <v>10400</v>
      </c>
      <c r="N453" s="8">
        <f>+I453*K453</f>
        <v>10400</v>
      </c>
      <c r="O453" s="8">
        <f>+L453+M453-N453</f>
        <v>0</v>
      </c>
    </row>
    <row r="454" spans="1:15">
      <c r="A454" s="40" t="s">
        <v>466</v>
      </c>
      <c r="B454" s="13" t="s">
        <v>35</v>
      </c>
      <c r="C454" s="9" t="s">
        <v>36</v>
      </c>
      <c r="D454" s="11" t="s">
        <v>37</v>
      </c>
      <c r="E454" s="25" t="s">
        <v>531</v>
      </c>
      <c r="F454" s="13" t="s">
        <v>27</v>
      </c>
      <c r="G454" s="14">
        <v>0</v>
      </c>
      <c r="H454" s="14"/>
      <c r="I454" s="14"/>
      <c r="J454" s="14">
        <f t="shared" si="30"/>
        <v>0</v>
      </c>
      <c r="K454" s="15">
        <v>258</v>
      </c>
      <c r="L454" s="8">
        <f t="shared" si="34"/>
        <v>0</v>
      </c>
      <c r="M454" s="15">
        <f t="shared" si="31"/>
        <v>0</v>
      </c>
      <c r="N454" s="15">
        <f t="shared" si="32"/>
        <v>0</v>
      </c>
      <c r="O454" s="15">
        <f t="shared" si="33"/>
        <v>0</v>
      </c>
    </row>
    <row r="455" spans="1:15">
      <c r="A455" s="40" t="s">
        <v>466</v>
      </c>
      <c r="B455" s="13" t="s">
        <v>23</v>
      </c>
      <c r="C455" s="9" t="s">
        <v>24</v>
      </c>
      <c r="D455" s="11" t="s">
        <v>25</v>
      </c>
      <c r="E455" s="25" t="s">
        <v>532</v>
      </c>
      <c r="F455" s="13" t="s">
        <v>27</v>
      </c>
      <c r="G455" s="14">
        <v>2</v>
      </c>
      <c r="H455" s="14"/>
      <c r="I455" s="14"/>
      <c r="J455" s="14">
        <f t="shared" si="30"/>
        <v>2</v>
      </c>
      <c r="K455" s="15">
        <v>572.03</v>
      </c>
      <c r="L455" s="8">
        <f t="shared" si="34"/>
        <v>1144.06</v>
      </c>
      <c r="M455" s="15">
        <f t="shared" si="31"/>
        <v>0</v>
      </c>
      <c r="N455" s="15">
        <f t="shared" si="32"/>
        <v>0</v>
      </c>
      <c r="O455" s="15">
        <f t="shared" si="33"/>
        <v>1144.06</v>
      </c>
    </row>
    <row r="456" spans="1:15">
      <c r="A456" s="40" t="s">
        <v>466</v>
      </c>
      <c r="B456" s="13" t="s">
        <v>23</v>
      </c>
      <c r="C456" s="9" t="s">
        <v>24</v>
      </c>
      <c r="D456" s="11" t="s">
        <v>25</v>
      </c>
      <c r="E456" s="25" t="s">
        <v>533</v>
      </c>
      <c r="F456" s="13" t="s">
        <v>27</v>
      </c>
      <c r="G456" s="14">
        <v>9</v>
      </c>
      <c r="H456" s="14"/>
      <c r="I456" s="14">
        <v>5</v>
      </c>
      <c r="J456" s="14">
        <f t="shared" si="30"/>
        <v>4</v>
      </c>
      <c r="K456" s="15">
        <v>25.37</v>
      </c>
      <c r="L456" s="8">
        <f t="shared" si="34"/>
        <v>228.33</v>
      </c>
      <c r="M456" s="15">
        <f t="shared" si="31"/>
        <v>0</v>
      </c>
      <c r="N456" s="15">
        <f t="shared" si="32"/>
        <v>126.85000000000001</v>
      </c>
      <c r="O456" s="15">
        <f t="shared" si="33"/>
        <v>101.48</v>
      </c>
    </row>
    <row r="457" spans="1:15">
      <c r="A457" s="40" t="s">
        <v>466</v>
      </c>
      <c r="B457" s="13" t="s">
        <v>23</v>
      </c>
      <c r="C457" s="9" t="s">
        <v>24</v>
      </c>
      <c r="D457" s="11" t="s">
        <v>25</v>
      </c>
      <c r="E457" s="25" t="s">
        <v>534</v>
      </c>
      <c r="F457" s="13" t="s">
        <v>27</v>
      </c>
      <c r="G457" s="14">
        <v>4</v>
      </c>
      <c r="H457" s="14"/>
      <c r="I457" s="14"/>
      <c r="J457" s="14">
        <f t="shared" si="30"/>
        <v>4</v>
      </c>
      <c r="K457" s="15">
        <v>227.75</v>
      </c>
      <c r="L457" s="8">
        <f t="shared" si="34"/>
        <v>911</v>
      </c>
      <c r="M457" s="15">
        <f t="shared" si="31"/>
        <v>0</v>
      </c>
      <c r="N457" s="15">
        <f t="shared" si="32"/>
        <v>0</v>
      </c>
      <c r="O457" s="15">
        <f t="shared" si="33"/>
        <v>911</v>
      </c>
    </row>
    <row r="458" spans="1:15">
      <c r="A458" s="40" t="s">
        <v>466</v>
      </c>
      <c r="B458" s="13" t="s">
        <v>104</v>
      </c>
      <c r="C458" s="9" t="s">
        <v>24</v>
      </c>
      <c r="D458" s="11" t="s">
        <v>105</v>
      </c>
      <c r="E458" s="25" t="s">
        <v>535</v>
      </c>
      <c r="F458" s="13" t="s">
        <v>304</v>
      </c>
      <c r="G458" s="14">
        <v>0</v>
      </c>
      <c r="H458" s="14"/>
      <c r="I458" s="14"/>
      <c r="J458" s="27">
        <f t="shared" si="30"/>
        <v>0</v>
      </c>
      <c r="K458" s="15">
        <v>46</v>
      </c>
      <c r="L458" s="8">
        <f t="shared" si="34"/>
        <v>0</v>
      </c>
      <c r="M458" s="15">
        <f t="shared" si="31"/>
        <v>0</v>
      </c>
      <c r="N458" s="15">
        <f t="shared" si="32"/>
        <v>0</v>
      </c>
      <c r="O458" s="15">
        <f t="shared" si="33"/>
        <v>0</v>
      </c>
    </row>
    <row r="459" spans="1:15">
      <c r="A459" s="40" t="s">
        <v>466</v>
      </c>
      <c r="B459" s="13" t="s">
        <v>104</v>
      </c>
      <c r="C459" s="9" t="s">
        <v>24</v>
      </c>
      <c r="D459" s="11" t="s">
        <v>105</v>
      </c>
      <c r="E459" s="25" t="s">
        <v>536</v>
      </c>
      <c r="F459" s="13" t="s">
        <v>78</v>
      </c>
      <c r="G459" s="14">
        <v>0</v>
      </c>
      <c r="H459" s="14"/>
      <c r="I459" s="14"/>
      <c r="J459" s="14">
        <f t="shared" si="30"/>
        <v>0</v>
      </c>
      <c r="K459" s="15">
        <v>55</v>
      </c>
      <c r="L459" s="8">
        <f t="shared" si="34"/>
        <v>0</v>
      </c>
      <c r="M459" s="15">
        <f t="shared" si="31"/>
        <v>0</v>
      </c>
      <c r="N459" s="15">
        <f t="shared" si="32"/>
        <v>0</v>
      </c>
      <c r="O459" s="15">
        <f t="shared" si="33"/>
        <v>0</v>
      </c>
    </row>
    <row r="460" spans="1:15">
      <c r="A460" s="40" t="s">
        <v>466</v>
      </c>
      <c r="B460" s="37" t="s">
        <v>29</v>
      </c>
      <c r="C460" s="23" t="s">
        <v>24</v>
      </c>
      <c r="D460" s="11" t="s">
        <v>129</v>
      </c>
      <c r="E460" s="25" t="s">
        <v>537</v>
      </c>
      <c r="F460" s="13" t="s">
        <v>22</v>
      </c>
      <c r="G460" s="14">
        <v>0</v>
      </c>
      <c r="H460" s="14"/>
      <c r="I460" s="14"/>
      <c r="J460" s="14">
        <f t="shared" si="30"/>
        <v>0</v>
      </c>
      <c r="K460" s="15">
        <v>7165</v>
      </c>
      <c r="L460" s="8">
        <f t="shared" si="34"/>
        <v>0</v>
      </c>
      <c r="M460" s="15">
        <f t="shared" si="31"/>
        <v>0</v>
      </c>
      <c r="N460" s="15">
        <f t="shared" si="32"/>
        <v>0</v>
      </c>
      <c r="O460" s="15">
        <f t="shared" si="33"/>
        <v>0</v>
      </c>
    </row>
    <row r="461" spans="1:15">
      <c r="A461" s="40" t="s">
        <v>466</v>
      </c>
      <c r="B461" s="13" t="s">
        <v>18</v>
      </c>
      <c r="C461" s="9" t="s">
        <v>538</v>
      </c>
      <c r="D461" s="11" t="s">
        <v>539</v>
      </c>
      <c r="E461" s="25" t="s">
        <v>540</v>
      </c>
      <c r="F461" s="13" t="s">
        <v>22</v>
      </c>
      <c r="G461" s="14">
        <v>350</v>
      </c>
      <c r="H461" s="14"/>
      <c r="I461" s="14"/>
      <c r="J461" s="14">
        <f t="shared" si="30"/>
        <v>350</v>
      </c>
      <c r="K461" s="15">
        <v>36</v>
      </c>
      <c r="L461" s="8">
        <f t="shared" si="34"/>
        <v>12600</v>
      </c>
      <c r="M461" s="15">
        <f t="shared" si="31"/>
        <v>0</v>
      </c>
      <c r="N461" s="15">
        <f t="shared" si="32"/>
        <v>0</v>
      </c>
      <c r="O461" s="15">
        <f t="shared" si="33"/>
        <v>12600</v>
      </c>
    </row>
    <row r="462" spans="1:15">
      <c r="A462" s="40"/>
      <c r="B462" s="13"/>
      <c r="C462" s="9"/>
      <c r="D462" s="11" t="s">
        <v>610</v>
      </c>
      <c r="E462" s="25" t="s">
        <v>612</v>
      </c>
      <c r="F462" s="13" t="s">
        <v>22</v>
      </c>
      <c r="G462" s="14"/>
      <c r="H462" s="14">
        <v>12</v>
      </c>
      <c r="I462" s="14">
        <v>12</v>
      </c>
      <c r="J462" s="14">
        <f>+G462+H462-I462</f>
        <v>0</v>
      </c>
      <c r="K462" s="15">
        <v>9700</v>
      </c>
      <c r="L462" s="8">
        <f>+G462*K462</f>
        <v>0</v>
      </c>
      <c r="M462" s="15">
        <f>+H462*K462</f>
        <v>116400</v>
      </c>
      <c r="N462" s="15">
        <f>+I462*K462</f>
        <v>116400</v>
      </c>
      <c r="O462" s="15">
        <f>+L462+M462-N462</f>
        <v>0</v>
      </c>
    </row>
    <row r="463" spans="1:15">
      <c r="A463" s="40"/>
      <c r="B463" s="22"/>
      <c r="C463" s="7"/>
      <c r="D463" s="11" t="s">
        <v>610</v>
      </c>
      <c r="E463" s="25" t="s">
        <v>613</v>
      </c>
      <c r="F463" s="13" t="s">
        <v>22</v>
      </c>
      <c r="G463" s="5"/>
      <c r="H463" s="5">
        <v>12</v>
      </c>
      <c r="I463" s="5">
        <v>12</v>
      </c>
      <c r="J463" s="5">
        <f>+G463+H463-I463</f>
        <v>0</v>
      </c>
      <c r="K463" s="8">
        <v>2780</v>
      </c>
      <c r="L463" s="8">
        <f>+G463*K463</f>
        <v>0</v>
      </c>
      <c r="M463" s="8">
        <f>+H463*K463</f>
        <v>33360</v>
      </c>
      <c r="N463" s="8">
        <f>+I463*K463</f>
        <v>33360</v>
      </c>
      <c r="O463" s="8">
        <f>+L463+M463-N463</f>
        <v>0</v>
      </c>
    </row>
    <row r="464" spans="1:15">
      <c r="A464" s="40" t="s">
        <v>466</v>
      </c>
      <c r="B464" s="38"/>
      <c r="C464" s="26"/>
      <c r="D464" s="11" t="s">
        <v>328</v>
      </c>
      <c r="E464" s="25" t="s">
        <v>541</v>
      </c>
      <c r="F464" s="13" t="s">
        <v>542</v>
      </c>
      <c r="G464" s="14">
        <v>22</v>
      </c>
      <c r="H464" s="14"/>
      <c r="I464" s="14">
        <v>14</v>
      </c>
      <c r="J464" s="14">
        <f t="shared" si="30"/>
        <v>8</v>
      </c>
      <c r="K464" s="15"/>
      <c r="L464" s="8">
        <f t="shared" si="34"/>
        <v>0</v>
      </c>
      <c r="M464" s="15">
        <f t="shared" si="31"/>
        <v>0</v>
      </c>
      <c r="N464" s="15">
        <f t="shared" si="32"/>
        <v>0</v>
      </c>
      <c r="O464" s="15">
        <f t="shared" si="33"/>
        <v>0</v>
      </c>
    </row>
    <row r="465" spans="1:15">
      <c r="A465" s="40" t="s">
        <v>466</v>
      </c>
      <c r="B465" s="37" t="s">
        <v>29</v>
      </c>
      <c r="C465" s="23" t="s">
        <v>24</v>
      </c>
      <c r="D465" s="11" t="s">
        <v>129</v>
      </c>
      <c r="E465" s="25" t="s">
        <v>543</v>
      </c>
      <c r="F465" s="13" t="s">
        <v>22</v>
      </c>
      <c r="G465" s="14">
        <v>0</v>
      </c>
      <c r="H465" s="14"/>
      <c r="I465" s="14"/>
      <c r="J465" s="14">
        <f t="shared" si="30"/>
        <v>0</v>
      </c>
      <c r="K465" s="15">
        <v>150</v>
      </c>
      <c r="L465" s="8">
        <f t="shared" si="34"/>
        <v>0</v>
      </c>
      <c r="M465" s="15">
        <f t="shared" si="31"/>
        <v>0</v>
      </c>
      <c r="N465" s="15">
        <f t="shared" si="32"/>
        <v>0</v>
      </c>
      <c r="O465" s="15">
        <f t="shared" si="33"/>
        <v>0</v>
      </c>
    </row>
    <row r="466" spans="1:15">
      <c r="A466" s="40" t="s">
        <v>466</v>
      </c>
      <c r="B466" s="37" t="s">
        <v>29</v>
      </c>
      <c r="C466" s="23" t="s">
        <v>24</v>
      </c>
      <c r="D466" s="11" t="s">
        <v>129</v>
      </c>
      <c r="E466" s="25" t="s">
        <v>544</v>
      </c>
      <c r="F466" s="13" t="s">
        <v>22</v>
      </c>
      <c r="G466" s="14">
        <v>0</v>
      </c>
      <c r="H466" s="14"/>
      <c r="I466" s="14"/>
      <c r="J466" s="14">
        <f t="shared" si="30"/>
        <v>0</v>
      </c>
      <c r="K466" s="15">
        <v>175</v>
      </c>
      <c r="L466" s="8">
        <f t="shared" si="34"/>
        <v>0</v>
      </c>
      <c r="M466" s="15">
        <f t="shared" si="31"/>
        <v>0</v>
      </c>
      <c r="N466" s="15">
        <f t="shared" si="32"/>
        <v>0</v>
      </c>
      <c r="O466" s="15">
        <f t="shared" si="33"/>
        <v>0</v>
      </c>
    </row>
    <row r="467" spans="1:15">
      <c r="A467" s="40" t="s">
        <v>466</v>
      </c>
      <c r="B467" s="13" t="s">
        <v>58</v>
      </c>
      <c r="C467" s="9" t="s">
        <v>24</v>
      </c>
      <c r="D467" s="11" t="s">
        <v>59</v>
      </c>
      <c r="E467" s="25" t="s">
        <v>545</v>
      </c>
      <c r="F467" s="13" t="s">
        <v>27</v>
      </c>
      <c r="G467" s="14">
        <v>12</v>
      </c>
      <c r="H467" s="14"/>
      <c r="I467" s="14">
        <v>1</v>
      </c>
      <c r="J467" s="14">
        <f t="shared" si="30"/>
        <v>11</v>
      </c>
      <c r="K467" s="15">
        <v>1348</v>
      </c>
      <c r="L467" s="8">
        <f t="shared" si="34"/>
        <v>16176</v>
      </c>
      <c r="M467" s="15">
        <f t="shared" si="31"/>
        <v>0</v>
      </c>
      <c r="N467" s="15">
        <f t="shared" si="32"/>
        <v>1348</v>
      </c>
      <c r="O467" s="15">
        <f t="shared" si="33"/>
        <v>14828</v>
      </c>
    </row>
    <row r="468" spans="1:15">
      <c r="A468" s="40"/>
      <c r="B468" s="13" t="s">
        <v>58</v>
      </c>
      <c r="C468" s="9" t="s">
        <v>24</v>
      </c>
      <c r="D468" s="11" t="s">
        <v>59</v>
      </c>
      <c r="E468" s="25" t="s">
        <v>546</v>
      </c>
      <c r="F468" s="13" t="s">
        <v>27</v>
      </c>
      <c r="G468" s="14">
        <v>2</v>
      </c>
      <c r="H468" s="14"/>
      <c r="I468" s="14"/>
      <c r="J468" s="14">
        <f t="shared" si="30"/>
        <v>2</v>
      </c>
      <c r="K468" s="15">
        <v>3655</v>
      </c>
      <c r="L468" s="8">
        <f t="shared" si="34"/>
        <v>7310</v>
      </c>
      <c r="M468" s="15">
        <f t="shared" si="31"/>
        <v>0</v>
      </c>
      <c r="N468" s="15">
        <f t="shared" si="32"/>
        <v>0</v>
      </c>
      <c r="O468" s="15">
        <f t="shared" si="33"/>
        <v>7310</v>
      </c>
    </row>
    <row r="469" spans="1:15">
      <c r="A469" s="40" t="s">
        <v>466</v>
      </c>
      <c r="B469" s="13" t="s">
        <v>58</v>
      </c>
      <c r="C469" s="9" t="s">
        <v>24</v>
      </c>
      <c r="D469" s="11" t="s">
        <v>59</v>
      </c>
      <c r="E469" s="25" t="s">
        <v>614</v>
      </c>
      <c r="F469" s="13" t="s">
        <v>22</v>
      </c>
      <c r="G469" s="14">
        <v>20</v>
      </c>
      <c r="H469" s="14"/>
      <c r="I469" s="14">
        <v>2</v>
      </c>
      <c r="J469" s="14">
        <f>+G469+H469-I469</f>
        <v>18</v>
      </c>
      <c r="K469" s="15">
        <v>790.5</v>
      </c>
      <c r="L469" s="8">
        <f>+G469*K469</f>
        <v>15810</v>
      </c>
      <c r="M469" s="15">
        <f>+H469*K469</f>
        <v>0</v>
      </c>
      <c r="N469" s="15">
        <f>+I469*K469</f>
        <v>1581</v>
      </c>
      <c r="O469" s="15">
        <f>+L469+M469-N469</f>
        <v>14229</v>
      </c>
    </row>
    <row r="470" spans="1:15">
      <c r="A470" s="40"/>
      <c r="B470" s="13" t="s">
        <v>58</v>
      </c>
      <c r="C470" s="9" t="s">
        <v>24</v>
      </c>
      <c r="D470" s="11" t="s">
        <v>59</v>
      </c>
      <c r="E470" s="25" t="s">
        <v>548</v>
      </c>
      <c r="F470" s="13" t="s">
        <v>22</v>
      </c>
      <c r="G470" s="14">
        <v>17</v>
      </c>
      <c r="H470" s="14"/>
      <c r="I470" s="14">
        <v>6</v>
      </c>
      <c r="J470" s="14">
        <f>+G470+H470-I470</f>
        <v>11</v>
      </c>
      <c r="K470" s="15">
        <v>356.25</v>
      </c>
      <c r="L470" s="8">
        <f t="shared" si="34"/>
        <v>6056.25</v>
      </c>
      <c r="M470" s="15">
        <f t="shared" si="31"/>
        <v>0</v>
      </c>
      <c r="N470" s="15">
        <f t="shared" si="32"/>
        <v>2137.5</v>
      </c>
      <c r="O470" s="15">
        <f t="shared" si="33"/>
        <v>3918.75</v>
      </c>
    </row>
    <row r="471" spans="1:15">
      <c r="B471" s="19"/>
      <c r="C471" s="19"/>
      <c r="D471" s="21"/>
      <c r="E471" s="10"/>
      <c r="F471" s="7"/>
      <c r="G471" s="5">
        <v>0</v>
      </c>
      <c r="H471" s="5"/>
      <c r="I471" s="5"/>
      <c r="J471" s="5">
        <f>+G471+H471-I471</f>
        <v>0</v>
      </c>
      <c r="K471" s="8"/>
      <c r="L471" s="8">
        <f t="shared" si="34"/>
        <v>0</v>
      </c>
      <c r="M471" s="8">
        <f t="shared" si="31"/>
        <v>0</v>
      </c>
      <c r="N471" s="8">
        <f t="shared" si="32"/>
        <v>0</v>
      </c>
      <c r="O471" s="8">
        <f t="shared" si="33"/>
        <v>0</v>
      </c>
    </row>
    <row r="472" spans="1:15">
      <c r="B472" s="9" t="s">
        <v>549</v>
      </c>
      <c r="C472" s="9"/>
      <c r="D472" s="11"/>
      <c r="E472" s="12"/>
      <c r="F472" s="13"/>
      <c r="G472" s="14"/>
      <c r="H472" s="14">
        <f>SUBTOTAL(109,H7:H445)</f>
        <v>10446</v>
      </c>
      <c r="I472" s="14">
        <f>SUBTOTAL(109,I7:I445)</f>
        <v>10553</v>
      </c>
      <c r="J472" s="14">
        <f>SUBTOTAL(109,J7:J445)</f>
        <v>14691</v>
      </c>
      <c r="K472" s="15"/>
      <c r="L472" s="15">
        <f>SUBTOTAL(109,L7:L445)</f>
        <v>3130921.71</v>
      </c>
      <c r="M472" s="15">
        <f>SUBTOTAL(109,M7:M445)</f>
        <v>1634006.2900000003</v>
      </c>
      <c r="N472" s="15">
        <f>SUBTOTAL(109,N7:N445)</f>
        <v>1973105.0799999998</v>
      </c>
      <c r="O472" s="15">
        <f>SUBTOTAL(109,O7:O445)</f>
        <v>2791822.919999999</v>
      </c>
    </row>
    <row r="475" spans="1:15" ht="15.6">
      <c r="B475" s="42" t="s">
        <v>615</v>
      </c>
      <c r="E475" s="42" t="s">
        <v>616</v>
      </c>
      <c r="G475" s="41" t="s">
        <v>617</v>
      </c>
      <c r="M475" s="31"/>
    </row>
    <row r="476" spans="1:15">
      <c r="B476" s="2" t="s">
        <v>618</v>
      </c>
      <c r="E476" s="2" t="s">
        <v>619</v>
      </c>
      <c r="G476" s="2" t="s">
        <v>620</v>
      </c>
    </row>
  </sheetData>
  <mergeCells count="2">
    <mergeCell ref="A4:O4"/>
    <mergeCell ref="A5:O5"/>
  </mergeCells>
  <phoneticPr fontId="3" type="noConversion"/>
  <conditionalFormatting sqref="J39:J471">
    <cfRule type="cellIs" dxfId="22" priority="1" operator="less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Página &amp;P</oddFooter>
  </headerFooter>
  <drawing r:id="rId2"/>
  <legacyDrawing r:id="rId3"/>
  <oleObjects>
    <mc:AlternateContent xmlns:mc="http://schemas.openxmlformats.org/markup-compatibility/2006">
      <mc:Choice Requires="x14">
        <oleObject progId="StaticMetafile" shapeId="4097" r:id="rId4">
          <objectPr defaultSize="0" autoPict="0" r:id="rId5">
            <anchor moveWithCells="1" sizeWithCells="1">
              <from>
                <xdr:col>6</xdr:col>
                <xdr:colOff>541020</xdr:colOff>
                <xdr:row>0</xdr:row>
                <xdr:rowOff>30480</xdr:rowOff>
              </from>
              <to>
                <xdr:col>7</xdr:col>
                <xdr:colOff>137160</xdr:colOff>
                <xdr:row>2</xdr:row>
                <xdr:rowOff>106680</xdr:rowOff>
              </to>
            </anchor>
          </objectPr>
        </oleObject>
      </mc:Choice>
      <mc:Fallback>
        <oleObject progId="StaticMetafile" shapeId="4097" r:id="rId4"/>
      </mc:Fallback>
    </mc:AlternateContent>
  </oleObjects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4327e2-e575-450f-94ae-29ec54a590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61571E6E86CA4DACD1B42DA1D60CEC" ma:contentTypeVersion="6" ma:contentTypeDescription="Create a new document." ma:contentTypeScope="" ma:versionID="2b62f1a8df1eb41d18c15a8f3fb9dd0e">
  <xsd:schema xmlns:xsd="http://www.w3.org/2001/XMLSchema" xmlns:xs="http://www.w3.org/2001/XMLSchema" xmlns:p="http://schemas.microsoft.com/office/2006/metadata/properties" xmlns:ns3="094327e2-e575-450f-94ae-29ec54a590f6" xmlns:ns4="9a18f70c-bd32-47ec-9cbb-2bd6dba8743b" targetNamespace="http://schemas.microsoft.com/office/2006/metadata/properties" ma:root="true" ma:fieldsID="d148ea00ebf8958339da15d53f3b8296" ns3:_="" ns4:_="">
    <xsd:import namespace="094327e2-e575-450f-94ae-29ec54a590f6"/>
    <xsd:import namespace="9a18f70c-bd32-47ec-9cbb-2bd6dba874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327e2-e575-450f-94ae-29ec54a590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18f70c-bd32-47ec-9cbb-2bd6dba8743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452DBA-317D-413B-A09A-EE66C1C948E2}"/>
</file>

<file path=customXml/itemProps2.xml><?xml version="1.0" encoding="utf-8"?>
<ds:datastoreItem xmlns:ds="http://schemas.openxmlformats.org/officeDocument/2006/customXml" ds:itemID="{0AF9CD92-ED66-4B19-97E6-6CF0FA802AEC}"/>
</file>

<file path=customXml/itemProps3.xml><?xml version="1.0" encoding="utf-8"?>
<ds:datastoreItem xmlns:ds="http://schemas.openxmlformats.org/officeDocument/2006/customXml" ds:itemID="{FBC8EF2C-3EB6-4CF4-8B03-33E5790552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R. Volquez Mercedes</dc:creator>
  <cp:keywords/>
  <dc:description/>
  <cp:lastModifiedBy/>
  <cp:revision/>
  <dcterms:created xsi:type="dcterms:W3CDTF">2022-06-06T19:40:14Z</dcterms:created>
  <dcterms:modified xsi:type="dcterms:W3CDTF">2023-05-08T15:25:07Z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0x010100DF61571E6E86CA4DACD1B42DA1D60CEC</vt:lpwstr>
  </property>
</Properties>
</file>